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fabris\Desktop\"/>
    </mc:Choice>
  </mc:AlternateContent>
  <xr:revisionPtr revIDLastSave="0" documentId="8_{6DF25D01-FBBD-405B-A950-DFB8E01E3BEB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08" yWindow="-108" windowWidth="23256" windowHeight="12456" tabRatio="939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 l="1"/>
  <c r="D45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F38" i="14" l="1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34" i="14"/>
  <c r="J29" i="14"/>
  <c r="J50" i="14"/>
  <c r="J35" i="31"/>
  <c r="J17" i="14"/>
  <c r="J23" i="14"/>
  <c r="J43" i="14"/>
  <c r="J13" i="31"/>
  <c r="J48" i="14"/>
  <c r="J12" i="14"/>
  <c r="J33" i="14"/>
  <c r="J34" i="31"/>
  <c r="J41" i="14"/>
  <c r="J6" i="14"/>
  <c r="J26" i="14"/>
  <c r="J23" i="31"/>
  <c r="J31" i="14"/>
  <c r="J10" i="14"/>
  <c r="J16" i="14"/>
  <c r="J24" i="31"/>
  <c r="J24" i="14"/>
  <c r="J52" i="14"/>
  <c r="J9" i="14"/>
  <c r="J49" i="14"/>
  <c r="J14" i="14"/>
  <c r="J45" i="14"/>
  <c r="J40" i="14"/>
  <c r="J42" i="14"/>
  <c r="J7" i="14"/>
  <c r="J35" i="14"/>
  <c r="J8" i="14"/>
  <c r="J32" i="14"/>
  <c r="J51" i="14"/>
  <c r="J28" i="14"/>
  <c r="J25" i="14"/>
  <c r="J44" i="14"/>
  <c r="J18" i="14"/>
  <c r="J27" i="14"/>
  <c r="J15" i="14"/>
  <c r="J46" i="14"/>
  <c r="J11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47" i="14"/>
  <c r="J30" i="14"/>
  <c r="J22" i="31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<sst xmlns="http://schemas.openxmlformats.org/spreadsheetml/2006/main" count="13846" uniqueCount="5284">
  <si>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</si>
  <si>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</si>
  <si>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</si>
  <si>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</si>
  <si>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</si>
  <si>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</si>
  <si>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</si>
  <si>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</si>
  <si>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</si>
  <si>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</si>
  <si>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</si>
  <si>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</si>
  <si>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</si>
  <si>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</si>
  <si>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</si>
  <si>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</si>
  <si>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</si>
  <si>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</si>
  <si>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</si>
  <si>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</si>
  <si>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</si>
  <si>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</si>
  <si>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</si>
  <si>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</si>
  <si>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</si>
  <si>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</si>
  <si>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</si>
  <si>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</si>
  <si>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</si>
  <si>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</si>
  <si>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</si>
  <si>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</si>
  <si>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</si>
  <si>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</si>
  <si>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</si>
  <si>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</si>
  <si>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</si>
  <si>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</si>
  <si>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</si>
  <si>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</si>
  <si>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</si>
  <si>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</si>
  <si>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</si>
  <si>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</si>
  <si>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</si>
  <si>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</si>
  <si>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</si>
  <si>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</si>
  <si>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</si>
  <si>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</si>
  <si>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</si>
  <si>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</si>
  <si>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</si>
  <si>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</si>
  <si>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</si>
  <si>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</si>
  <si>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</si>
  <si>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</si>
  <si>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</si>
  <si>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</si>
  <si>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</si>
  <si>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</si>
  <si>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</si>
  <si>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</si>
  <si>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</si>
  <si>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</si>
  <si>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</si>
  <si>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</si>
  <si>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</si>
  <si>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</si>
  <si>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</si>
  <si>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</si>
  <si>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</si>
  <si>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</si>
  <si>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</si>
  <si>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</si>
  <si>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</si>
  <si>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</si>
  <si>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</si>
  <si>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</si>
  <si>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</si>
  <si>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</si>
  <si>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</si>
  <si>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</si>
  <si>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</si>
  <si>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</si>
  <si>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</si>
  <si>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</si>
  <si>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</si>
  <si>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</si>
  <si>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</si>
  <si>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</si>
  <si>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</si>
  <si>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</si>
  <si>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</si>
  <si>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</si>
  <si>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</si>
  <si>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</si>
  <si>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</si>
  <si>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</si>
  <si>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</si>
  <si>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</si>
  <si>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</si>
  <si>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</si>
  <si>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</si>
  <si>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</si>
  <si>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</si>
  <si>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</si>
  <si>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</si>
  <si>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</si>
  <si>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</si>
  <si>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</si>
  <si>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</si>
  <si>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</si>
  <si>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</si>
  <si>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</si>
  <si>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</si>
  <si>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</si>
  <si>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</si>
  <si>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</si>
  <si>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</si>
  <si>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</si>
  <si>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</si>
  <si>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</si>
  <si>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</si>
  <si>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</si>
  <si>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</si>
  <si>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</si>
  <si>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</si>
  <si>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</si>
  <si>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</si>
  <si>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</si>
  <si>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</si>
  <si>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</si>
  <si>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</si>
  <si>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</si>
  <si>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</si>
  <si>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</si>
  <si>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</si>
  <si>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</si>
  <si>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</si>
  <si>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</si>
  <si>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</si>
  <si>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</si>
  <si>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</si>
  <si>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</si>
  <si>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</si>
  <si>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</si>
  <si>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</si>
  <si>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</si>
  <si>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</si>
  <si>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</si>
  <si>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</si>
  <si>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</si>
  <si>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</si>
  <si>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</si>
  <si>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</si>
  <si>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</si>
  <si>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</si>
  <si>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</si>
  <si>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</si>
  <si>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</si>
  <si>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</si>
  <si>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</si>
  <si>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</si>
  <si>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</si>
  <si>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</si>
  <si>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</si>
  <si>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</si>
  <si>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</si>
  <si>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</si>
  <si>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</si>
  <si>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</si>
  <si>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</si>
  <si>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</si>
  <si>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</si>
  <si>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</si>
  <si>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</si>
  <si>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</si>
  <si>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</si>
  <si>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</si>
  <si>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</si>
  <si>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</si>
  <si>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</si>
  <si>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</si>
  <si>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</si>
  <si>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</si>
  <si>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</si>
  <si>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</si>
  <si>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</si>
  <si>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</si>
  <si>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</si>
  <si>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</si>
  <si>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</si>
  <si>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</si>
  <si>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</si>
  <si>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</si>
  <si>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</si>
  <si>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</si>
  <si>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</si>
  <si>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</si>
  <si>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</si>
  <si>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</si>
  <si>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</si>
  <si>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</si>
  <si>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</si>
  <si>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</si>
  <si>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</si>
  <si>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</si>
  <si>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</si>
  <si>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</si>
  <si>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</si>
  <si>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</si>
  <si>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</si>
  <si>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</si>
  <si>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</si>
  <si>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</si>
  <si>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</si>
  <si>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</si>
  <si>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</si>
  <si>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</si>
  <si>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</si>
  <si>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</si>
  <si>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</si>
  <si>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</si>
  <si>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</si>
  <si>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</si>
  <si>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</si>
  <si>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</si>
  <si>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</si>
  <si>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</si>
  <si>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</si>
  <si>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</si>
  <si>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</si>
  <si>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</si>
  <si>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</si>
  <si>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</si>
  <si>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</si>
  <si>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</si>
  <si>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</si>
  <si>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</si>
  <si>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</si>
  <si>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</si>
  <si>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</si>
  <si>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</si>
  <si>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</si>
  <si>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</si>
  <si>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</si>
  <si>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</si>
  <si>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</si>
  <si>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</si>
  <si>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</si>
  <si>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</si>
  <si>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</si>
  <si>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</si>
  <si>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</si>
  <si>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</si>
  <si>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</si>
  <si>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</si>
  <si>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</si>
  <si>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</si>
  <si>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</si>
  <si>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</si>
  <si>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</si>
  <si>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</si>
  <si>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</si>
  <si>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</si>
  <si>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</si>
  <si>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</si>
  <si>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</si>
  <si>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</si>
  <si>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</si>
  <si>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</si>
  <si>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</si>
  <si>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</si>
  <si>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</si>
  <si>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</si>
  <si>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</si>
  <si>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</si>
  <si>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</si>
  <si>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</si>
  <si>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</si>
  <si>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</si>
  <si>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</si>
  <si>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</si>
  <si>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</si>
  <si>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</si>
  <si>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</si>
  <si>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</si>
  <si>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</si>
  <si>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</si>
  <si>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</si>
  <si>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</si>
  <si>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</si>
  <si>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</si>
  <si>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</si>
  <si>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</si>
  <si>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</si>
  <si>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</si>
  <si>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</si>
  <si>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</si>
  <si>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</si>
  <si>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</si>
  <si>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</si>
  <si>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</si>
  <si>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</si>
  <si>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</si>
  <si>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</si>
  <si>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</si>
  <si>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</si>
  <si>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</si>
  <si>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</si>
  <si>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</si>
  <si>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</si>
  <si>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</si>
  <si>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</si>
  <si>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</si>
  <si>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</si>
  <si>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</si>
  <si>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</si>
  <si>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</si>
  <si>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</si>
  <si>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</si>
  <si>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</si>
  <si>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</si>
  <si>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</si>
  <si>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</si>
  <si>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</si>
  <si>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</si>
  <si>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</si>
  <si>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</si>
  <si>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</si>
  <si>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</si>
  <si>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</si>
  <si>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</si>
  <si>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</si>
  <si>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</si>
  <si>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</si>
  <si>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</si>
  <si>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</si>
  <si>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</si>
  <si>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</si>
  <si>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</si>
  <si>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</si>
  <si>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</si>
  <si>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</si>
  <si>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</si>
  <si>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</si>
  <si>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</si>
  <si>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</si>
  <si>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</si>
  <si>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</si>
  <si>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</si>
  <si>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</si>
  <si>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</si>
  <si>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</si>
  <si>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</si>
  <si>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</si>
  <si>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</si>
  <si>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</si>
  <si>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</si>
  <si>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</si>
  <si>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</si>
  <si>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</si>
  <si>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</si>
  <si>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</si>
  <si>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</si>
  <si>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</si>
  <si>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</si>
  <si>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</si>
  <si>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</si>
  <si>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</si>
  <si>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</si>
  <si>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</si>
  <si>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</si>
  <si>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</si>
  <si>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</si>
  <si>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</si>
  <si>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</si>
  <si>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</si>
  <si>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</si>
  <si>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</si>
  <si>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</si>
  <si>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</si>
  <si>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</si>
  <si>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</si>
  <si>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</si>
  <si>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</si>
  <si>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</si>
  <si>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</si>
  <si>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</si>
  <si>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</si>
  <si>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</si>
  <si>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</si>
  <si>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</si>
  <si>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</si>
  <si>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</si>
  <si>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</si>
  <si>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</si>
  <si>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</si>
  <si>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</si>
  <si>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</si>
  <si>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</si>
  <si>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</si>
  <si>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</si>
  <si>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</si>
  <si>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</si>
  <si>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</si>
  <si>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</si>
  <si>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</si>
  <si>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</si>
  <si>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</si>
  <si>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</si>
  <si>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</si>
  <si>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</si>
  <si>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</si>
  <si>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</si>
  <si>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</si>
  <si>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</si>
  <si>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</si>
  <si>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</si>
  <si>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</si>
  <si>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</si>
  <si>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</si>
  <si>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</si>
  <si>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</si>
  <si>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</si>
  <si>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</si>
  <si>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</si>
  <si>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</si>
  <si>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</si>
  <si>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</si>
  <si>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</si>
  <si>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</si>
  <si>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</si>
  <si>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</si>
  <si>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</si>
  <si>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</si>
  <si>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</si>
  <si>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</si>
  <si>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</si>
  <si>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</si>
  <si>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</si>
  <si>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</si>
  <si>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</si>
  <si>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</si>
  <si>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</si>
  <si>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</si>
  <si>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</si>
  <si>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</si>
  <si>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</si>
  <si>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</si>
  <si>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</si>
  <si>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</si>
  <si>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</si>
  <si>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</si>
  <si>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</si>
  <si>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</si>
  <si>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</si>
  <si>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</si>
  <si>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</si>
  <si>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</si>
  <si>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</si>
  <si>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</si>
  <si>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</si>
  <si>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</si>
  <si>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</si>
  <si>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</si>
  <si>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</si>
  <si>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</si>
  <si>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</si>
  <si>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</si>
  <si>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</si>
  <si>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</si>
  <si>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</si>
  <si>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</si>
  <si>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</si>
  <si>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</si>
  <si>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</si>
  <si>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</si>
  <si>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</si>
  <si>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</si>
  <si>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</si>
  <si>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</si>
  <si>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</si>
  <si>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</si>
  <si>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</si>
  <si>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</si>
  <si>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</si>
  <si>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</si>
  <si>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</si>
  <si>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</si>
  <si>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</si>
  <si>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</si>
  <si>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</si>
  <si>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</si>
  <si>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</si>
  <si>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</si>
  <si>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</si>
  <si>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</si>
  <si>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</si>
  <si>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</si>
  <si>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</si>
  <si>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</si>
  <si>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</si>
  <si>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</si>
  <si>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</si>
  <si>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</si>
  <si>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</si>
  <si>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</si>
  <si>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</si>
  <si>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</si>
  <si>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</si>
  <si>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</si>
  <si>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</si>
  <si>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</si>
  <si>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</si>
  <si>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</si>
  <si>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</si>
  <si>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</si>
  <si>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</si>
  <si>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</si>
  <si>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</si>
  <si>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</si>
  <si>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</si>
  <si>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</si>
  <si>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</si>
  <si>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</si>
  <si>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</si>
  <si>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</si>
  <si>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</si>
  <si>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</si>
  <si>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</si>
  <si>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</si>
  <si>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</si>
  <si>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</si>
  <si>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</si>
  <si>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</si>
  <si>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</si>
  <si>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</si>
  <si>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</si>
  <si>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</si>
  <si>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</si>
  <si>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</si>
  <si>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</si>
  <si>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</si>
  <si>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</si>
  <si>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</si>
  <si>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</si>
  <si>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</si>
  <si>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</si>
  <si>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</si>
  <si>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</si>
  <si>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</si>
  <si>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</si>
  <si>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</si>
  <si>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</si>
  <si>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</si>
  <si>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</si>
  <si>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</si>
  <si>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</si>
  <si>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</si>
  <si>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</si>
  <si>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</si>
  <si>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</si>
  <si>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</si>
  <si>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</si>
  <si>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</si>
  <si>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</si>
  <si>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</si>
  <si>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</si>
  <si>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</si>
  <si>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</si>
  <si>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</si>
  <si>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</si>
  <si>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</si>
  <si>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</si>
  <si>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</si>
  <si>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</si>
  <si>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</si>
  <si>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</si>
  <si>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</si>
  <si>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</si>
  <si>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</si>
  <si>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</si>
  <si>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</si>
  <si>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</si>
  <si>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</si>
  <si>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</si>
  <si>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</si>
  <si>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</si>
  <si>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</si>
  <si>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</si>
  <si>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</si>
  <si>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</si>
  <si>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</si>
  <si>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</si>
  <si>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</si>
  <si>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</si>
  <si>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</si>
  <si>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</si>
  <si>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</si>
  <si>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</si>
  <si>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</si>
  <si>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</si>
  <si>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</si>
  <si>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</si>
  <si>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</si>
  <si>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</si>
  <si>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</si>
  <si>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</si>
  <si>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</si>
  <si>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</si>
  <si>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</si>
  <si>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</si>
  <si>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</si>
  <si>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</si>
  <si>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</si>
  <si>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</si>
  <si>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</si>
  <si>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</si>
  <si>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</si>
  <si>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</si>
  <si>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</si>
  <si>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</si>
  <si>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</si>
  <si>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</si>
  <si>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</si>
  <si>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</si>
  <si>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</si>
  <si>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</si>
  <si>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</si>
  <si>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</si>
  <si>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</si>
  <si>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</si>
  <si>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</si>
  <si>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</si>
  <si>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</si>
  <si>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</si>
  <si>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</si>
  <si>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</si>
  <si>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</si>
  <si>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</si>
  <si>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</si>
  <si>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</si>
  <si>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</si>
  <si>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</si>
  <si>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</si>
  <si>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</si>
  <si>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</si>
  <si>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</si>
  <si>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</si>
  <si>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</si>
  <si>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</si>
  <si>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</si>
  <si>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</si>
  <si>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</si>
  <si>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</si>
  <si>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</si>
  <si>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</si>
  <si>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</si>
  <si>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</si>
  <si>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</si>
  <si>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</si>
  <si>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</si>
  <si>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</si>
  <si>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</si>
  <si>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</si>
  <si>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</si>
  <si>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</si>
  <si>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</si>
  <si>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</si>
  <si>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</si>
  <si>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</si>
  <si>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</si>
  <si>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</si>
  <si>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</si>
  <si>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</si>
  <si>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</si>
  <si>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</si>
  <si>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</si>
  <si>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</si>
  <si>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</si>
  <si>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</si>
  <si>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</si>
  <si>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</si>
  <si>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</si>
  <si>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</si>
  <si>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</si>
  <si>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</si>
  <si>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</si>
  <si>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</si>
  <si>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</si>
  <si>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</si>
  <si>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</si>
  <si>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</si>
  <si>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</si>
  <si>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</si>
  <si>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</si>
  <si>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</si>
  <si>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</si>
  <si>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</si>
  <si>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</si>
  <si>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</si>
  <si>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</si>
  <si>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</si>
  <si>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</si>
  <si>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</si>
  <si>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</si>
  <si>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</si>
  <si>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</si>
  <si>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</si>
  <si>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</si>
  <si>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</si>
  <si>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</si>
  <si>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</si>
  <si>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</si>
  <si>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</si>
  <si>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</si>
  <si>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</si>
  <si>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</si>
  <si>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</si>
  <si>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</si>
  <si>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</si>
  <si>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</si>
  <si>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</si>
  <si>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</si>
  <si>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</si>
  <si>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</si>
  <si>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</si>
  <si>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</si>
  <si>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</si>
  <si>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</si>
  <si>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</si>
  <si>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</si>
  <si>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</si>
  <si>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</si>
  <si>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</si>
  <si>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</si>
  <si>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</si>
  <si>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</si>
  <si>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</si>
  <si>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</si>
  <si>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</si>
  <si>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</si>
  <si>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</si>
  <si>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</si>
  <si>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</si>
  <si>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</si>
  <si>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</si>
  <si>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</si>
  <si>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</si>
  <si>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</si>
  <si>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</si>
  <si>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</si>
  <si>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</si>
  <si>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</si>
  <si>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</si>
  <si>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</si>
  <si>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</si>
  <si>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</si>
  <si>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</si>
  <si>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</si>
  <si>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</si>
  <si>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</si>
  <si>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</si>
  <si>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</si>
  <si>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</si>
  <si>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</si>
  <si>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</si>
  <si>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</si>
  <si>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</si>
  <si>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</si>
  <si>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</si>
  <si>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</si>
  <si>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</si>
  <si>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</si>
  <si>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</si>
  <si>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</si>
  <si>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</si>
  <si>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</si>
  <si>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</si>
  <si>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</si>
  <si>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</si>
  <si>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</si>
  <si>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</si>
  <si>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</si>
  <si>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</si>
  <si>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</si>
  <si>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</si>
  <si>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</si>
  <si>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</si>
  <si>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</si>
  <si>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</si>
  <si>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</si>
  <si>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</si>
  <si>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</si>
  <si>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</si>
  <si>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</si>
  <si>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</si>
  <si>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</si>
  <si>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</si>
  <si>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</si>
  <si>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</si>
  <si>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</si>
  <si>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</si>
  <si>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</si>
  <si>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</si>
  <si>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</si>
  <si>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</si>
  <si>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</si>
  <si>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</si>
  <si>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</si>
  <si>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</si>
  <si>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</si>
  <si>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</si>
  <si>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</si>
  <si>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</si>
  <si>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</si>
  <si>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</si>
  <si>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</si>
  <si>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</si>
  <si>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</si>
  <si>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</si>
  <si>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</si>
  <si>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</si>
  <si>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</si>
  <si>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</si>
  <si>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</si>
  <si>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</si>
  <si>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</si>
  <si>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</si>
  <si>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</si>
  <si>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</si>
  <si>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</si>
  <si>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</si>
  <si>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</si>
  <si>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</si>
  <si>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</si>
  <si>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</si>
  <si>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</si>
  <si>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</si>
  <si>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</si>
  <si>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</si>
  <si>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</si>
  <si>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</si>
  <si>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</si>
  <si>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</si>
  <si>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</si>
  <si>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</si>
  <si>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</si>
  <si>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</si>
  <si>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</si>
  <si>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</si>
  <si>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</si>
  <si>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</si>
  <si>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</si>
  <si>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</si>
  <si>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</si>
  <si>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</si>
  <si>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</si>
  <si>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</si>
  <si>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</si>
  <si>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</si>
  <si>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</si>
  <si>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</si>
  <si>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</si>
  <si>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</si>
  <si>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</si>
  <si>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</si>
  <si>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</si>
  <si>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</si>
  <si>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</si>
  <si>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</si>
  <si>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</si>
  <si>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</si>
  <si>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</si>
  <si>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</si>
  <si>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</si>
  <si>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</si>
  <si>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</si>
  <si>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</si>
  <si>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</si>
  <si>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</si>
  <si>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</si>
  <si>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</si>
  <si>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</si>
  <si>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</si>
  <si>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</si>
  <si>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</si>
  <si>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</si>
  <si>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</si>
  <si>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</si>
  <si>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</si>
  <si>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</si>
  <si>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</si>
  <si>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</si>
  <si>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</si>
  <si>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</si>
  <si>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</si>
  <si>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</si>
  <si>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</si>
  <si>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</si>
  <si>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</si>
  <si>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</si>
  <si>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</si>
  <si>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</si>
  <si>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</si>
  <si>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</si>
  <si>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</si>
  <si>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</si>
  <si>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</si>
  <si>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</si>
  <si>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</si>
  <si>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</si>
  <si>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</si>
  <si>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</si>
  <si>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</si>
  <si>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</si>
  <si>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</si>
  <si>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</si>
  <si>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</si>
  <si>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</si>
  <si>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</si>
  <si>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</si>
  <si>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</si>
  <si>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</si>
  <si>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</si>
  <si>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</si>
  <si>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</si>
  <si>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</si>
  <si>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</si>
  <si>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</si>
  <si>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</si>
  <si>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</si>
  <si>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</si>
  <si>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</si>
  <si>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</si>
  <si>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</si>
  <si>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</si>
  <si>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</si>
  <si>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</si>
  <si>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</si>
  <si>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</si>
  <si>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</si>
  <si>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</si>
  <si>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</si>
  <si>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</si>
  <si>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</si>
  <si>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</si>
  <si>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</si>
  <si>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</si>
  <si>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</si>
  <si>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</si>
  <si>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</si>
  <si>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</si>
  <si>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</si>
  <si>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</si>
  <si>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</si>
  <si>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</si>
  <si>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</si>
  <si>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</si>
  <si>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</si>
  <si>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</si>
  <si>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</si>
  <si>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</si>
  <si>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</si>
  <si>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</si>
  <si>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</si>
  <si>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</si>
  <si>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</si>
  <si>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</si>
  <si>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</si>
  <si>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</si>
  <si>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</si>
  <si>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</si>
  <si>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</si>
  <si>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</si>
  <si>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</si>
  <si>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</si>
  <si>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</si>
  <si>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</si>
  <si>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</si>
  <si>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</si>
  <si>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</si>
  <si>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</si>
  <si>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</si>
  <si>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</si>
  <si>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</si>
  <si>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</si>
  <si>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</si>
  <si>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</si>
  <si>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</si>
  <si>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</si>
  <si>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</si>
  <si>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</si>
  <si>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</si>
  <si>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</si>
  <si>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</si>
  <si>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</si>
  <si>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</si>
  <si>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</si>
  <si>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</si>
  <si>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</si>
  <si>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</si>
  <si>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</si>
  <si>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</si>
  <si>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</si>
  <si>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</si>
  <si>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</si>
  <si>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</si>
  <si>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</si>
  <si>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</si>
  <si>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</si>
  <si>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</si>
  <si>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</si>
  <si>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</si>
  <si>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</si>
  <si>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</si>
  <si>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</si>
  <si>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</si>
  <si>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</si>
  <si>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</si>
  <si>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</si>
  <si>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</si>
  <si>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</si>
  <si>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</si>
  <si>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</si>
  <si>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</si>
  <si>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</si>
  <si>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</si>
  <si>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</si>
  <si>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</si>
  <si>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</si>
  <si>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</si>
  <si>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</si>
  <si>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</si>
  <si>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</si>
  <si>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</si>
  <si>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</si>
  <si>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</si>
  <si>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</si>
  <si>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</si>
  <si>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</si>
  <si>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</si>
  <si>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</si>
  <si>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</si>
  <si>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</si>
  <si>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</si>
  <si>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</si>
  <si>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</si>
  <si>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</si>
  <si>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</si>
  <si>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</si>
  <si>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</si>
  <si>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</si>
  <si>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</si>
  <si>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</si>
  <si>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</si>
  <si>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</si>
  <si>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</si>
  <si>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</si>
  <si>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</si>
  <si>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</si>
  <si>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</si>
  <si>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</si>
  <si>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</si>
  <si>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</si>
  <si>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</si>
  <si>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</si>
  <si>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</si>
  <si>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</si>
  <si>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</si>
  <si>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</si>
  <si>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</si>
  <si>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</si>
  <si>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</si>
  <si>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</si>
  <si>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</si>
  <si>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</si>
  <si>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</si>
  <si>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</si>
  <si>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</si>
  <si>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</si>
  <si>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</si>
  <si>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</si>
  <si>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</si>
  <si>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</si>
  <si>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</si>
  <si>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</si>
  <si>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</si>
  <si>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</si>
  <si>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</si>
  <si>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</si>
  <si>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</si>
  <si>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</si>
  <si>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</si>
  <si>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</si>
  <si>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</si>
  <si>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</si>
  <si>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</si>
  <si>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</si>
  <si>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</si>
  <si>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</si>
  <si>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</si>
  <si>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</si>
  <si>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</si>
  <si>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</si>
  <si>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</si>
  <si>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</si>
  <si>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</si>
  <si>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</si>
  <si>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</si>
  <si>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</si>
  <si>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</si>
  <si>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</si>
  <si>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</si>
  <si>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</si>
  <si>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</si>
  <si>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</si>
  <si>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</si>
  <si>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</si>
  <si>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</si>
  <si>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</si>
  <si>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</si>
  <si>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</si>
  <si>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</si>
  <si>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</si>
  <si>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</si>
  <si>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</si>
  <si>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</si>
  <si>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</si>
  <si>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</si>
  <si>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</si>
  <si>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</si>
  <si>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</si>
  <si>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</si>
  <si>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</si>
  <si>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</si>
  <si>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</si>
  <si>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</si>
  <si>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</si>
  <si>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</si>
  <si>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</si>
  <si>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</si>
  <si>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</si>
  <si>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</si>
  <si>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</si>
  <si>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</si>
  <si>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</si>
  <si>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</si>
  <si>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</si>
  <si>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</si>
  <si>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</si>
  <si>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</si>
  <si>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</si>
  <si>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</si>
  <si>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</si>
  <si>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</si>
  <si>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</si>
  <si>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</si>
  <si>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</si>
  <si>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</si>
  <si>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</si>
  <si>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</si>
  <si>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</si>
  <si>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</si>
  <si>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</si>
  <si>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</si>
  <si>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</si>
  <si>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</si>
  <si>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</si>
  <si>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</si>
  <si>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</si>
  <si>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</si>
  <si>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</si>
  <si>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</si>
  <si>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</si>
  <si>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</si>
  <si>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</si>
  <si>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</si>
  <si>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</si>
  <si>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</si>
  <si>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</si>
  <si>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</si>
  <si>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</si>
  <si>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</si>
  <si>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</si>
  <si>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</si>
  <si>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</si>
  <si>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</si>
  <si>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</si>
  <si>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</si>
  <si>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</si>
  <si>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</si>
  <si>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</si>
  <si>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</si>
  <si>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</si>
  <si>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</si>
  <si>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</si>
  <si>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</si>
  <si>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</si>
  <si>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</si>
  <si>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</si>
  <si>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</si>
  <si>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</si>
  <si>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</si>
  <si>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</si>
  <si>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</si>
  <si>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</si>
  <si>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</si>
  <si>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</si>
  <si>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</si>
  <si>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</si>
  <si>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</si>
  <si>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</si>
  <si>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</si>
  <si>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</si>
  <si>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</si>
  <si>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</si>
  <si>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</si>
  <si>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</si>
  <si>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</si>
  <si>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</si>
  <si>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</si>
  <si>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</si>
  <si>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</si>
  <si>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</si>
  <si>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</si>
  <si>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</si>
  <si>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</si>
  <si>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</si>
  <si>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</si>
  <si>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</si>
  <si>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</si>
  <si>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</si>
  <si>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</si>
  <si>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</si>
  <si>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</si>
  <si>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</si>
  <si>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</si>
  <si>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</si>
  <si>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</si>
  <si>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</si>
  <si>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</si>
  <si>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</si>
  <si>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</si>
  <si>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</si>
  <si>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</si>
  <si>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</si>
  <si>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</si>
  <si>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</si>
  <si>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</si>
  <si>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</si>
  <si>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</si>
  <si>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</si>
  <si>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</si>
  <si>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</si>
  <si>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</si>
  <si>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</si>
  <si>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</si>
  <si>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</si>
  <si>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</si>
  <si>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</si>
  <si>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</si>
  <si>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</si>
  <si>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</si>
  <si>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</si>
  <si>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</si>
  <si>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</si>
  <si>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</si>
  <si>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</si>
  <si>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</si>
  <si>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</si>
  <si>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</si>
  <si>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</si>
  <si>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</si>
  <si>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</si>
  <si>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</si>
  <si>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</si>
  <si>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</si>
  <si>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</si>
  <si>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</si>
  <si>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</si>
  <si>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</si>
  <si>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</si>
  <si>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</si>
  <si>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</si>
  <si>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</si>
  <si>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</si>
  <si>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</si>
  <si>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</si>
  <si>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</si>
  <si>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</si>
  <si>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</si>
  <si>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</si>
  <si>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</si>
  <si>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</si>
  <si>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</si>
  <si>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</si>
  <si>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</si>
  <si>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</si>
  <si>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</si>
  <si>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</si>
  <si>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</si>
  <si>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</si>
  <si>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</si>
  <si>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</si>
  <si>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</si>
  <si>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</si>
  <si>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</si>
  <si>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</si>
  <si>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</si>
  <si>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</si>
  <si>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</si>
  <si>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</si>
  <si>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</si>
  <si>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</si>
  <si>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</si>
  <si>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</si>
  <si>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</si>
  <si>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</si>
  <si>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</si>
  <si>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</si>
  <si>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</si>
  <si>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</si>
  <si>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</si>
  <si>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</si>
  <si>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</si>
  <si>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</si>
  <si>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</si>
  <si>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</si>
  <si>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</si>
  <si>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</si>
  <si>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</si>
  <si>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</si>
  <si>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</si>
  <si>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</si>
  <si>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</si>
  <si>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</si>
  <si>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</si>
  <si>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</si>
  <si>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</si>
  <si>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</si>
  <si>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</si>
  <si>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</si>
  <si>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</si>
  <si>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</si>
  <si>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</si>
  <si>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</si>
  <si>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</si>
  <si>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</si>
  <si>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</si>
  <si>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</si>
  <si>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</si>
  <si>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</si>
  <si>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</si>
  <si>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</si>
  <si>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</si>
  <si>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</si>
  <si>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</si>
  <si>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</si>
  <si>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</si>
  <si>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</si>
  <si>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</si>
  <si>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</si>
  <si>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</si>
  <si>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</si>
  <si>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</si>
  <si>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</si>
  <si>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</si>
  <si>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</si>
  <si>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</si>
  <si>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</si>
  <si>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</si>
  <si>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</si>
  <si>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</si>
  <si>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</si>
  <si>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</si>
  <si>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</si>
  <si>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</si>
  <si>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</si>
  <si>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</si>
  <si>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</si>
  <si>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</si>
  <si>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</si>
  <si>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</si>
  <si>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</si>
  <si>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</si>
  <si>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</si>
  <si>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</si>
  <si>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</si>
  <si>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</si>
  <si>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</si>
  <si>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</si>
  <si>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</si>
  <si>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</si>
  <si>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</si>
  <si>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</si>
  <si>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</si>
  <si>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</si>
  <si>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</si>
  <si>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</si>
  <si>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</si>
  <si>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</si>
  <si>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</si>
  <si>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</si>
  <si>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</si>
  <si>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</si>
  <si>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</si>
  <si>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</si>
  <si>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</si>
  <si>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</si>
  <si>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</si>
  <si>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</si>
  <si>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</si>
  <si>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</si>
  <si>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</si>
  <si>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</si>
  <si>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</si>
  <si>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</si>
  <si>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</si>
  <si>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</si>
  <si>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</si>
  <si>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</si>
  <si>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</si>
  <si>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</si>
  <si>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</si>
  <si>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</si>
  <si>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</si>
  <si>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</si>
  <si>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</si>
  <si>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</si>
  <si>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</si>
  <si>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</si>
  <si>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</si>
  <si>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</si>
  <si>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</si>
  <si>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</si>
  <si>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</si>
  <si>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</si>
  <si>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</si>
  <si>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</si>
  <si>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</si>
  <si>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</si>
  <si>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</si>
  <si>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</si>
  <si>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</si>
  <si>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</si>
  <si>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</si>
  <si>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</si>
  <si>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</si>
  <si>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</si>
  <si>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</si>
  <si>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</si>
  <si>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</si>
  <si>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</si>
  <si>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</si>
  <si>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</si>
  <si>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</si>
  <si>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</si>
  <si>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</si>
  <si>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</si>
  <si>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</si>
  <si>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</si>
  <si>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</si>
  <si>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</si>
  <si>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</si>
  <si>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</si>
  <si>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</si>
  <si>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</si>
  <si>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</si>
  <si>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</si>
  <si>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</si>
  <si>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</si>
  <si>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</si>
  <si>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</si>
  <si>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</si>
  <si>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</si>
  <si>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</si>
  <si>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</si>
  <si>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</si>
  <si>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</si>
  <si>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</si>
  <si>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</si>
  <si>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</si>
  <si>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</si>
  <si>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</si>
  <si>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</si>
  <si>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</si>
  <si>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</si>
  <si>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</si>
  <si>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</si>
  <si>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</si>
  <si>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</si>
  <si>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</si>
  <si>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</si>
  <si>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</si>
  <si>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</si>
  <si>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</si>
  <si>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</si>
  <si>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</si>
  <si>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</si>
  <si>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</si>
  <si>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</si>
  <si>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</si>
  <si>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</si>
  <si>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</si>
  <si>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</si>
  <si>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</si>
  <si>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</si>
  <si>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</si>
  <si>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</si>
  <si>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</si>
  <si>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</si>
  <si>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</si>
  <si>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</si>
  <si>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</si>
  <si>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</si>
  <si>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</si>
  <si>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</si>
  <si>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</si>
  <si>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</si>
  <si>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</si>
  <si>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</si>
  <si>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</si>
  <si>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</si>
  <si>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</si>
  <si>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</si>
  <si>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</si>
  <si>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</si>
  <si>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</si>
  <si>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</si>
  <si>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</si>
  <si>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</si>
  <si>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</si>
  <si>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</si>
  <si>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</si>
  <si>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</si>
  <si>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</si>
  <si>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</si>
  <si>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</si>
  <si>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</si>
  <si>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</si>
  <si>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</si>
  <si>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</si>
  <si>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</si>
  <si>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</si>
  <si>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</si>
  <si>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</si>
  <si>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</si>
  <si>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</si>
  <si>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</si>
  <si>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</si>
  <si>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</si>
  <si>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</si>
  <si>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</si>
  <si>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</si>
  <si>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</si>
  <si>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</si>
  <si>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</si>
  <si>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</si>
  <si>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</si>
  <si>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</si>
  <si>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</si>
  <si>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</si>
  <si>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</si>
  <si>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</si>
  <si>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</si>
  <si>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</si>
  <si>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</si>
  <si>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</si>
  <si>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</si>
  <si>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</si>
  <si>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</si>
  <si>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</si>
  <si>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</si>
  <si>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</si>
  <si>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</si>
  <si>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</si>
  <si>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</si>
  <si>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</si>
  <si>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</si>
  <si>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</si>
  <si>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</si>
  <si>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</si>
  <si>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</si>
  <si>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</si>
  <si>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</si>
  <si>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</si>
  <si>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</si>
  <si>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</si>
  <si>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</si>
  <si>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</si>
  <si>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</si>
  <si>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</si>
  <si>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</si>
  <si>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</si>
  <si>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</si>
  <si>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</si>
  <si>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</si>
  <si>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</si>
  <si>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</si>
  <si>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</si>
  <si>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</si>
  <si>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</si>
  <si>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</si>
  <si>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</si>
  <si>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</si>
  <si>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</si>
  <si>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</si>
  <si>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</si>
  <si>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</si>
  <si>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</si>
  <si>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</si>
  <si>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</si>
  <si>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</si>
  <si>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</si>
  <si>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</si>
  <si>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</si>
  <si>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</si>
  <si>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</si>
  <si>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</si>
  <si>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</si>
  <si>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</si>
  <si>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</si>
  <si>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</si>
  <si>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</si>
  <si>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</si>
  <si>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</si>
  <si>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</si>
  <si>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</si>
  <si>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</si>
  <si>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</si>
  <si>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</si>
  <si>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</si>
  <si>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</si>
  <si>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</si>
  <si>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</si>
  <si>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</si>
  <si>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</si>
  <si>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</si>
  <si>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</si>
  <si>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</si>
  <si>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</si>
  <si>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</si>
  <si>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</si>
  <si>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</si>
  <si>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</si>
  <si>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</si>
  <si>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</si>
  <si>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</si>
  <si>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</si>
  <si>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</si>
  <si>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</si>
  <si>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</si>
  <si>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</si>
  <si>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</si>
  <si>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</si>
  <si>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</si>
  <si>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</si>
  <si>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</si>
  <si>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</si>
  <si>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</si>
  <si>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</si>
  <si>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</si>
  <si>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</si>
  <si>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</si>
  <si>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</si>
  <si>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</si>
  <si>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</si>
  <si>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</si>
  <si>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</si>
  <si>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</si>
  <si>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</si>
  <si>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</si>
  <si>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</si>
  <si>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</si>
  <si>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</si>
  <si>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</si>
  <si>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</si>
  <si>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</si>
  <si>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</si>
  <si>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</si>
  <si>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</si>
  <si>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</si>
  <si>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</si>
  <si>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</si>
  <si>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</si>
  <si>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</si>
  <si>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</si>
  <si>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</si>
  <si>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</si>
  <si>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</si>
  <si>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</si>
  <si>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</si>
  <si>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</si>
  <si>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</si>
  <si>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</si>
  <si>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</si>
  <si>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</si>
  <si>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</si>
  <si>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</si>
  <si>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</si>
  <si>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</si>
  <si>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</si>
  <si>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</si>
  <si>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</si>
  <si>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</si>
  <si>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</si>
  <si>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</si>
  <si>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</si>
  <si>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</si>
  <si>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</si>
  <si>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</si>
  <si>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</si>
  <si>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</si>
  <si>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</si>
  <si>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</si>
  <si>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</si>
  <si>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</si>
  <si>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</si>
  <si>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</si>
  <si>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</si>
  <si>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</si>
  <si>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</si>
  <si>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</si>
  <si>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</si>
  <si>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</si>
  <si>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</si>
  <si>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</si>
  <si>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</si>
  <si>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</si>
  <si>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</si>
  <si>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</si>
  <si>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</si>
  <si>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</si>
  <si>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</si>
  <si>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</si>
  <si>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</si>
  <si>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</si>
  <si>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</si>
  <si>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</si>
  <si>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</si>
  <si>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</si>
  <si>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</si>
  <si>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</si>
  <si>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</si>
  <si>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</si>
  <si>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</si>
  <si>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</si>
  <si>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</si>
  <si>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</si>
  <si>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</si>
  <si>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</si>
  <si>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</si>
  <si>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</si>
  <si>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</si>
  <si>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</si>
  <si>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</si>
  <si>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</si>
  <si>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</si>
  <si>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</si>
  <si>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</si>
  <si>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</si>
  <si>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</si>
  <si>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</si>
  <si>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</si>
  <si>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</si>
  <si>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</si>
  <si>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</si>
  <si>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</si>
  <si>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</si>
  <si>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</si>
  <si>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</si>
  <si>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</si>
  <si>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</si>
  <si>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</si>
  <si>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</si>
  <si>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</si>
  <si>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</si>
  <si>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</si>
  <si>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</si>
  <si>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</si>
  <si>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</si>
  <si>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</si>
  <si>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</si>
  <si>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</si>
  <si>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</si>
  <si>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</si>
  <si>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</si>
  <si>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</si>
  <si>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</si>
  <si>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</si>
  <si>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</si>
  <si>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</si>
  <si>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</si>
  <si>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</si>
  <si>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</si>
  <si>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</si>
  <si>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</si>
  <si>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</si>
  <si>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</si>
  <si>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</si>
  <si>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</si>
  <si>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</si>
  <si>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</si>
  <si>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</si>
  <si>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</si>
  <si>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</si>
  <si>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</si>
  <si>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</si>
  <si>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</si>
  <si>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</si>
  <si>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</si>
  <si>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</si>
  <si>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</si>
  <si>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</si>
  <si>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</si>
  <si>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</si>
  <si>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</si>
  <si>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</si>
  <si>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</si>
  <si>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</si>
  <si>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</si>
  <si>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</si>
  <si>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</si>
  <si>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</si>
  <si>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</si>
  <si>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</si>
  <si>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</si>
  <si>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</si>
  <si>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</si>
  <si>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</si>
  <si>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</si>
  <si>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</si>
  <si>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</si>
  <si>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</si>
  <si>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</si>
  <si>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</si>
  <si>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</si>
  <si>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</si>
  <si>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</si>
  <si>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</si>
  <si>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</si>
  <si>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</si>
  <si>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</si>
  <si>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</si>
  <si>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</si>
  <si>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</si>
  <si>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</si>
  <si>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</si>
  <si>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</si>
  <si>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</si>
  <si>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</si>
  <si>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</si>
  <si>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</si>
  <si>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</si>
  <si>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</si>
  <si>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</si>
  <si>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</si>
  <si>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</si>
  <si>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</si>
  <si>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</si>
  <si>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</si>
  <si>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</si>
  <si>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</si>
  <si>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</si>
  <si>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</si>
  <si>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</si>
  <si>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</si>
  <si>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</si>
  <si>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</si>
  <si>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</si>
  <si>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</si>
  <si>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</si>
  <si>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</si>
  <si>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</si>
  <si>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</si>
  <si>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</si>
  <si>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</si>
  <si>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</si>
  <si>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</si>
  <si>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</si>
  <si>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</si>
  <si>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</si>
  <si>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</si>
  <si>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</si>
  <si>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</si>
  <si>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</si>
  <si>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</si>
  <si>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</si>
  <si>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</si>
  <si>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</si>
  <si>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</si>
  <si>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</si>
  <si>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</si>
  <si>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</si>
  <si>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</si>
  <si>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</si>
  <si>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</si>
  <si>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</si>
  <si>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</si>
  <si>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</si>
  <si>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</si>
  <si>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</si>
  <si>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</si>
  <si>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</si>
  <si>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</si>
  <si>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</si>
  <si>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</si>
  <si>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</si>
  <si>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</si>
  <si>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</si>
  <si>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</si>
  <si>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</si>
  <si>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</si>
  <si>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</si>
  <si>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</si>
  <si>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</si>
  <si>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</si>
  <si>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</si>
  <si>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</si>
  <si>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</si>
  <si>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</si>
  <si>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</si>
  <si>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</si>
  <si>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</si>
  <si>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</si>
  <si>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</si>
  <si>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</si>
  <si>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</si>
  <si>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</si>
  <si>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</si>
  <si>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</si>
  <si>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</si>
  <si>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</si>
  <si>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</si>
  <si>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</si>
  <si>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</si>
  <si>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</si>
  <si>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</si>
  <si>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</si>
  <si>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</si>
  <si>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</si>
  <si>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</si>
  <si>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</si>
  <si>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</si>
  <si>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</si>
  <si>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</si>
  <si>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</si>
  <si>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</si>
  <si>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</si>
  <si>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</si>
  <si>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</si>
  <si>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</si>
  <si>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</si>
  <si>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</si>
  <si>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</si>
  <si>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</si>
  <si>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</si>
  <si>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</si>
  <si>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</si>
  <si>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</si>
  <si>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</si>
  <si>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</si>
  <si>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</si>
  <si>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</si>
  <si>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</si>
  <si>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</si>
  <si>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</si>
  <si>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</si>
  <si>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</si>
  <si>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</si>
  <si>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</si>
  <si>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</si>
  <si>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</si>
  <si>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</si>
  <si>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</si>
  <si>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</si>
  <si>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</si>
  <si>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</si>
  <si>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</si>
  <si>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</si>
  <si>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</si>
  <si>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</si>
  <si>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</si>
  <si>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</si>
  <si>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</si>
  <si>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</si>
  <si>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</si>
  <si>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</si>
  <si>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</si>
  <si>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</si>
  <si>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</si>
  <si>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</si>
  <si>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</si>
  <si>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</si>
  <si>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</si>
  <si>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</si>
  <si>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</si>
  <si>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</si>
  <si>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</si>
  <si>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</si>
  <si>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</si>
  <si>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</si>
  <si>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</si>
  <si>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</si>
  <si>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</si>
  <si>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</si>
  <si>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</si>
  <si>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</si>
  <si>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</si>
  <si>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</si>
  <si>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</si>
  <si>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</si>
  <si>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</si>
  <si>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</si>
  <si>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</si>
  <si>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</si>
  <si>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</si>
  <si>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</si>
  <si>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</si>
  <si>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</si>
  <si>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</si>
  <si>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</si>
  <si>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</si>
  <si>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</si>
  <si>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</si>
  <si>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</si>
  <si>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</si>
  <si>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</si>
  <si>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</si>
  <si>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</si>
  <si>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</si>
  <si>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</si>
  <si>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</si>
  <si>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</si>
  <si>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</si>
  <si>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</si>
  <si>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</si>
  <si>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</si>
  <si>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</si>
  <si>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</si>
  <si>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</si>
  <si>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</si>
  <si>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</si>
  <si>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</si>
  <si>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</si>
  <si>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</si>
  <si>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</si>
  <si>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</si>
  <si>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</si>
  <si>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</si>
  <si>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</si>
  <si>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</si>
  <si>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</si>
  <si>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</si>
  <si>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</si>
  <si>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</si>
  <si>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</si>
  <si>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</si>
  <si>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</si>
  <si>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</si>
  <si>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</si>
  <si>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</si>
  <si>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</si>
  <si>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</si>
  <si>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</si>
  <si>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</si>
  <si>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</si>
  <si>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</si>
  <si>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</si>
  <si>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</si>
  <si>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</si>
  <si>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</si>
  <si>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</si>
  <si>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</si>
  <si>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</si>
  <si>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</si>
  <si>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</si>
  <si>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</si>
  <si>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</si>
  <si>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</si>
  <si>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</si>
  <si>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</si>
  <si>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</si>
  <si>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</si>
  <si>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</si>
  <si>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</si>
  <si>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</si>
  <si>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</si>
  <si>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</si>
  <si>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</si>
  <si>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</si>
  <si>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</si>
  <si>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</si>
  <si>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</si>
  <si>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</si>
  <si>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</si>
  <si>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</si>
  <si>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</si>
  <si>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</si>
  <si>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</si>
  <si>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</si>
  <si>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</si>
  <si>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</si>
  <si>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</si>
  <si>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</si>
  <si>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</si>
  <si>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</si>
  <si>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</si>
  <si>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</si>
  <si>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</si>
  <si>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</si>
  <si>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</si>
  <si>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</si>
  <si>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</si>
  <si>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</si>
  <si>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</si>
  <si>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</si>
  <si>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</si>
  <si>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</si>
  <si>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</si>
  <si>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</si>
  <si>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</si>
  <si>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</si>
  <si>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</si>
  <si>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</si>
  <si>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</si>
  <si>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</si>
  <si>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</si>
  <si>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</si>
  <si>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</si>
  <si>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</si>
  <si>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</si>
  <si>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</si>
  <si>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</si>
  <si>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</si>
  <si>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</si>
  <si>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</si>
  <si>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</si>
  <si>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</si>
  <si>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</si>
  <si>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</si>
  <si>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</si>
  <si>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</si>
  <si>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</si>
  <si>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</si>
  <si>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</si>
  <si>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</si>
  <si>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</si>
  <si>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</si>
  <si>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</si>
  <si>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</si>
  <si>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</si>
  <si>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</si>
  <si>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</si>
  <si>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</si>
  <si>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</si>
  <si>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</si>
  <si>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</si>
  <si>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</si>
  <si>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</si>
  <si>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</si>
  <si>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</si>
  <si>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</si>
  <si>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</si>
  <si>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</si>
  <si>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</si>
  <si>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</si>
  <si>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</si>
  <si>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</si>
  <si>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</si>
  <si>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</si>
  <si>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</si>
  <si>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</si>
  <si>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</si>
  <si>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</si>
  <si>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</si>
  <si>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</si>
  <si>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</si>
  <si>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</si>
  <si>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</si>
  <si>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</si>
  <si>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</si>
  <si>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</si>
  <si>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</si>
  <si>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</si>
  <si>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</si>
  <si>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</si>
  <si>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</si>
  <si>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</si>
  <si>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</si>
  <si>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</si>
  <si>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</si>
  <si>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</si>
  <si>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</si>
  <si>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</si>
  <si>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</si>
  <si>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</si>
  <si>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</si>
  <si>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</si>
  <si>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</si>
  <si>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</si>
  <si>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</si>
  <si>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</si>
  <si>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</si>
  <si>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</si>
  <si>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</si>
  <si>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</si>
  <si>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</si>
  <si>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</si>
  <si>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</si>
  <si>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</si>
  <si>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</si>
  <si>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</si>
  <si>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</si>
  <si>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</si>
  <si>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</si>
  <si>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</si>
  <si>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</si>
  <si>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</si>
  <si>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</si>
  <si>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</si>
  <si>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</si>
  <si>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</si>
  <si>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</si>
  <si>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</si>
  <si>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</si>
  <si>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</si>
  <si>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</si>
  <si>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</si>
  <si>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</si>
  <si>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</si>
  <si>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</si>
  <si>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</si>
  <si>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</si>
  <si>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</si>
  <si>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</si>
  <si>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</si>
  <si>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</si>
  <si>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</si>
  <si>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</si>
  <si>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</si>
  <si>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</si>
  <si>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</si>
  <si>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</si>
  <si>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</si>
  <si>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</si>
  <si>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</si>
  <si>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</si>
  <si>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</si>
  <si>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</si>
  <si>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</si>
  <si>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</si>
  <si>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</si>
  <si>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</si>
  <si>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</si>
  <si>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</si>
  <si>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</si>
  <si>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</si>
  <si>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</si>
  <si>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</si>
  <si>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</si>
  <si>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</si>
  <si>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</si>
  <si>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</si>
  <si>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</si>
  <si>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</si>
  <si>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</si>
  <si>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</si>
  <si>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</si>
  <si>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</si>
  <si>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</si>
  <si>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</si>
  <si>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</si>
  <si>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</si>
  <si>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</si>
  <si>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</si>
  <si>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</si>
  <si>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</si>
  <si>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</si>
  <si>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</si>
  <si>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</si>
  <si>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</si>
  <si>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</si>
  <si>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</si>
  <si>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</si>
  <si>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</si>
  <si>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</si>
  <si>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</si>
  <si>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</si>
  <si>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</si>
  <si>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</si>
  <si>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</si>
  <si>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</si>
  <si>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</si>
  <si>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</si>
  <si>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</si>
  <si>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</si>
  <si>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</si>
  <si>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</si>
  <si>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</si>
  <si>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</si>
  <si>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</si>
  <si>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</si>
  <si>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</si>
  <si>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</si>
  <si>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</si>
  <si>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</si>
  <si>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</si>
  <si>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</si>
  <si>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</si>
  <si>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</si>
  <si>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</si>
  <si>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</si>
  <si>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</si>
  <si>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</si>
  <si>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</si>
  <si>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</si>
  <si>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</si>
  <si>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</si>
  <si>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</si>
  <si>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</si>
  <si>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</si>
  <si>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</si>
  <si>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</si>
  <si>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</si>
  <si>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</si>
  <si>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</si>
  <si>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</si>
  <si>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</si>
  <si>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</si>
  <si>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</si>
  <si>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</si>
  <si>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</si>
  <si>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</si>
  <si>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</si>
  <si>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</si>
  <si>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</si>
  <si>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</si>
  <si>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</si>
  <si>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</si>
  <si>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</si>
  <si>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</si>
  <si>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</si>
  <si>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</si>
  <si>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</si>
  <si>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</si>
  <si>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</si>
  <si>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</si>
  <si>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</si>
  <si>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</si>
  <si>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</si>
  <si>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</si>
  <si>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</si>
  <si>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</si>
  <si>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</si>
  <si>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</si>
  <si>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</si>
  <si>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</si>
  <si>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</si>
  <si>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</si>
  <si>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</si>
  <si>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</si>
  <si>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</si>
  <si>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</si>
  <si>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</si>
  <si>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</si>
  <si>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</si>
  <si>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</si>
  <si>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</si>
  <si>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</si>
  <si>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</si>
  <si>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</si>
  <si>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</si>
  <si>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</si>
  <si>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</si>
  <si>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</si>
  <si>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</si>
  <si>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</si>
  <si>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</si>
  <si>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</si>
  <si>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</si>
  <si>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</si>
  <si>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</si>
  <si>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</si>
  <si>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</si>
  <si>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</si>
  <si>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</si>
  <si>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</si>
  <si>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</si>
  <si>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</si>
  <si>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</si>
  <si>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</si>
  <si>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</si>
  <si>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</si>
  <si>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</si>
  <si>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</si>
  <si>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</si>
  <si>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</si>
  <si>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</si>
  <si>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</si>
  <si>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</si>
  <si>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</si>
  <si>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</si>
  <si>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</si>
  <si>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</si>
  <si>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</si>
  <si>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</si>
  <si>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</si>
  <si>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</si>
  <si>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</si>
  <si>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</si>
  <si>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</si>
  <si>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</si>
  <si>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</si>
  <si>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</si>
  <si>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</si>
  <si>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</si>
  <si>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</si>
  <si>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</si>
  <si>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</si>
  <si>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</si>
  <si>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</si>
  <si>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</si>
  <si>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</si>
  <si>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</si>
  <si>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</si>
  <si>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</si>
  <si>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</si>
  <si>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</si>
  <si>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</si>
  <si>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</si>
  <si>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</si>
  <si>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</si>
  <si>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</si>
  <si>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</si>
  <si>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</si>
  <si>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</si>
  <si>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</si>
  <si>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</si>
  <si>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</si>
  <si>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</si>
  <si>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</si>
  <si>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</si>
  <si>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</si>
  <si>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</si>
  <si>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</si>
  <si>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</si>
  <si>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</si>
  <si>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</si>
  <si>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</si>
  <si>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</si>
  <si>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</si>
  <si>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</si>
  <si>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</si>
  <si>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</si>
  <si>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</si>
  <si>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</si>
  <si>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</si>
  <si>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</si>
  <si>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</si>
  <si>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</si>
  <si>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</si>
  <si>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</si>
  <si>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</si>
  <si>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</si>
  <si>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</si>
  <si>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</si>
  <si>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</si>
  <si>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</si>
  <si>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</si>
  <si>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</si>
  <si>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</si>
  <si>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</si>
  <si>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</si>
  <si>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</si>
  <si>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</si>
  <si>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</si>
  <si>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</si>
  <si>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</si>
  <si>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</si>
  <si>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</si>
  <si>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</si>
  <si>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</si>
  <si>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</si>
  <si>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</si>
  <si>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</si>
  <si>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</si>
  <si>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</si>
  <si>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</si>
  <si>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</si>
  <si>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</si>
  <si>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</si>
  <si>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</si>
  <si>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</si>
  <si>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</si>
  <si>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</si>
  <si>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</si>
  <si>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</si>
  <si>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</si>
  <si>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</si>
  <si>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</si>
  <si>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</si>
  <si>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</si>
  <si>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</si>
  <si>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</si>
  <si>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</si>
  <si>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</si>
  <si>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</si>
  <si>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</si>
  <si>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</si>
  <si>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</si>
  <si>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</si>
  <si>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</si>
  <si>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</si>
  <si>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</si>
  <si>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</si>
  <si>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</si>
  <si>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</si>
  <si>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</si>
  <si>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</si>
  <si>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</si>
  <si>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</si>
  <si>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</si>
  <si>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</si>
  <si>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</si>
  <si>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</si>
  <si>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</si>
  <si>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</si>
  <si>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</si>
  <si>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</si>
  <si>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</si>
  <si>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</si>
  <si>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</si>
  <si>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</si>
  <si>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</si>
  <si>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</si>
  <si>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</si>
  <si>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</si>
  <si>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</si>
  <si>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</si>
  <si>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</si>
  <si>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</si>
  <si>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</si>
  <si>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</si>
  <si>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</si>
  <si>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</si>
  <si>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</si>
  <si>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</si>
  <si>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</si>
  <si>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</si>
  <si>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</si>
  <si>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</si>
  <si>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</si>
  <si>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</si>
  <si>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</si>
  <si>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</si>
  <si>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</si>
  <si>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</si>
  <si>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</si>
  <si>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</si>
  <si>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</si>
  <si>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</si>
  <si>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</si>
  <si>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</si>
  <si>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</si>
  <si>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</si>
  <si>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</si>
  <si>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</si>
  <si>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</si>
  <si>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</si>
  <si>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</si>
  <si>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</si>
  <si>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</si>
  <si>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</si>
  <si>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</si>
  <si>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</si>
  <si>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</si>
  <si>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</si>
  <si>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</si>
  <si>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</si>
  <si>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</si>
  <si>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</si>
  <si>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</si>
  <si>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</si>
  <si>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</si>
  <si>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</si>
  <si>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</si>
  <si>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</si>
  <si>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</si>
  <si>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</si>
  <si>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</si>
  <si>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</si>
  <si>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</si>
  <si>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</si>
  <si>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</si>
  <si>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</si>
  <si>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</si>
  <si>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</si>
  <si>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</si>
  <si>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</si>
  <si>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</si>
  <si>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</si>
  <si>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</si>
  <si>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</si>
  <si>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</si>
  <si>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</si>
  <si>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</si>
  <si>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</si>
  <si>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</si>
  <si>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</si>
  <si>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</si>
  <si>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</si>
  <si>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</si>
  <si>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</si>
  <si>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</si>
  <si>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</si>
  <si>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</si>
  <si>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</si>
  <si>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</si>
  <si>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</si>
  <si>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</si>
  <si>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</si>
  <si>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</si>
  <si>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</si>
  <si>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</si>
  <si>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</si>
  <si>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</si>
  <si>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</si>
  <si>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</si>
  <si>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</si>
  <si>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</si>
  <si>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</si>
  <si>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</si>
  <si>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</si>
  <si>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</si>
  <si>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</si>
  <si>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</si>
  <si>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</si>
  <si>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</si>
  <si>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</si>
  <si>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</si>
  <si>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</si>
  <si>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</si>
  <si>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</si>
  <si>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</si>
  <si>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</si>
  <si>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</si>
  <si>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</si>
  <si>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</si>
  <si>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</si>
  <si>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</si>
  <si>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</si>
  <si>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</si>
  <si>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</si>
  <si>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</si>
  <si>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</si>
  <si>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</si>
  <si>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</si>
  <si>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</si>
  <si>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</si>
  <si>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</si>
  <si>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</si>
  <si>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</si>
  <si>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</si>
  <si>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</si>
  <si>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</si>
  <si>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</si>
  <si>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</si>
  <si>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</si>
  <si>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</si>
  <si>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</si>
  <si>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</si>
  <si>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</si>
  <si>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</si>
  <si>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</si>
  <si>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</si>
  <si>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</si>
  <si>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</si>
  <si>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</si>
  <si>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</si>
  <si>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</si>
  <si>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</si>
  <si>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</si>
  <si>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</si>
  <si>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</si>
  <si>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</si>
  <si>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</si>
  <si>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</si>
  <si>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</si>
  <si>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</si>
  <si>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</si>
  <si>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</si>
  <si>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</si>
  <si>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</si>
  <si>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</si>
  <si>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</si>
  <si>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</si>
  <si>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</si>
  <si>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</si>
  <si>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</si>
  <si>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</si>
  <si>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</si>
  <si>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</si>
  <si>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</si>
  <si>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</si>
  <si>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</si>
  <si>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</si>
  <si>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</si>
  <si>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</si>
  <si>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</si>
  <si>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</si>
  <si>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</si>
  <si>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</si>
  <si>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</si>
  <si>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</si>
  <si>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</si>
  <si>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</si>
  <si>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</si>
  <si>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</si>
  <si>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</si>
  <si>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</si>
  <si>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</si>
  <si>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</si>
  <si>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</si>
  <si>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</si>
  <si>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</si>
  <si>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</si>
  <si>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</si>
  <si>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</si>
  <si>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</si>
  <si>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</si>
  <si>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</si>
  <si>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</si>
  <si>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</si>
  <si>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</si>
  <si>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</si>
  <si>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</si>
  <si>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</si>
  <si>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</si>
  <si>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</si>
  <si>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</si>
  <si>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</si>
  <si>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</si>
  <si>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</si>
  <si>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</si>
  <si>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</si>
  <si>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</si>
  <si>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</si>
  <si>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</si>
  <si>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</si>
  <si>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</si>
  <si>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</si>
  <si>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</si>
  <si>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</si>
  <si>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</si>
  <si>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</si>
  <si>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</si>
  <si>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</si>
  <si>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</si>
  <si>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</si>
  <si>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</si>
  <si>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</si>
  <si>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</si>
  <si>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</si>
  <si>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</si>
  <si>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</si>
  <si>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</si>
  <si>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</si>
  <si>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</si>
  <si>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</si>
  <si>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</si>
  <si>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</si>
  <si>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</si>
  <si>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</si>
  <si>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</si>
  <si>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</si>
  <si>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</si>
  <si>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</si>
  <si>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</si>
  <si>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</si>
  <si>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</si>
  <si>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</si>
  <si>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</si>
  <si>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</si>
  <si>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</si>
  <si>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</si>
  <si>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</si>
  <si>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</si>
  <si>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</si>
  <si>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</si>
  <si>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</si>
  <si>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</si>
  <si>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</si>
  <si>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</si>
  <si>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</si>
  <si>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</si>
  <si>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</si>
  <si>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</si>
  <si>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</si>
  <si>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</si>
  <si>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</si>
  <si>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</si>
  <si>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</si>
  <si>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</si>
  <si>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</si>
  <si>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</si>
  <si>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</si>
  <si>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</si>
  <si>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</si>
  <si>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</si>
  <si>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</si>
  <si>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</si>
  <si>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</si>
  <si>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</si>
  <si>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</si>
  <si>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</si>
  <si>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</si>
  <si>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</si>
  <si>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</si>
  <si>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</si>
  <si>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</si>
  <si>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</si>
  <si>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</si>
  <si>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</si>
  <si>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</si>
  <si>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</si>
  <si>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</si>
  <si>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</si>
  <si>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</si>
  <si>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</si>
  <si>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</si>
  <si>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</si>
  <si>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</si>
  <si>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</si>
  <si>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</si>
  <si>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</si>
  <si>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</si>
  <si>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</si>
  <si>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</si>
  <si>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</si>
  <si>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</si>
  <si>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</si>
  <si>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</si>
  <si>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</si>
  <si>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</si>
  <si>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</si>
  <si>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</si>
  <si>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</si>
  <si>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</si>
  <si>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</si>
  <si>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</si>
  <si>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</si>
  <si>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</si>
  <si>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</si>
  <si>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</si>
  <si>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</si>
  <si>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</si>
  <si>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</si>
  <si>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</si>
  <si>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</si>
  <si>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</si>
  <si>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</si>
  <si>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</si>
  <si>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</si>
  <si>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</si>
  <si>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</si>
  <si>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</si>
  <si>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</si>
  <si>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</si>
  <si>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</si>
  <si>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</si>
  <si>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</si>
  <si>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</si>
  <si>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</si>
  <si>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</si>
  <si>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</si>
  <si>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</si>
  <si>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</si>
  <si>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</si>
  <si>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</si>
  <si>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</si>
  <si>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</si>
  <si>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</si>
  <si>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</si>
  <si>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</si>
  <si>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</si>
  <si>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</si>
  <si>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</si>
  <si>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</si>
  <si>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</si>
  <si>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</si>
  <si>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</si>
  <si>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</si>
  <si>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</si>
  <si>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</si>
  <si>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</si>
  <si>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</si>
  <si>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</si>
  <si>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</si>
  <si>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</si>
  <si>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</si>
  <si>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</si>
  <si>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</si>
  <si>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</si>
  <si>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</si>
  <si>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</si>
  <si>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</si>
  <si>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</si>
  <si>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</si>
  <si>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</si>
  <si>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</si>
  <si>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</si>
  <si>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</si>
  <si>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</si>
  <si>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</si>
  <si>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</si>
  <si>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</si>
  <si>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</si>
  <si>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</si>
  <si>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</si>
  <si>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</si>
  <si>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</si>
  <si>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</si>
  <si>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</si>
  <si>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</si>
  <si>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</si>
  <si>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</si>
  <si>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</si>
  <si>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</si>
  <si>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</si>
  <si>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</si>
  <si>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</si>
  <si>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</si>
  <si>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</si>
  <si>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</si>
  <si>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</si>
  <si>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</si>
  <si>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</si>
  <si>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</si>
  <si>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</si>
  <si>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</si>
  <si>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</si>
  <si>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</si>
  <si>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</si>
  <si>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</si>
  <si>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</si>
  <si>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</si>
  <si>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</si>
  <si>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</si>
  <si>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</si>
  <si>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</si>
  <si>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</si>
  <si>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</si>
  <si>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</si>
  <si>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</si>
  <si>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</si>
  <si>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</si>
  <si>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</si>
  <si>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</si>
  <si>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</si>
  <si>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</si>
  <si>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</si>
  <si>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</si>
  <si>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</si>
  <si>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</si>
  <si>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</si>
  <si>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</si>
  <si>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</si>
  <si>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</si>
  <si>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</si>
  <si>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</si>
  <si>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</si>
  <si>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</si>
  <si>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</si>
  <si>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</si>
  <si>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</si>
  <si>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</si>
  <si>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</si>
  <si>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</si>
  <si>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</si>
  <si>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</si>
  <si>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</si>
  <si>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</si>
  <si>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</si>
  <si>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</si>
  <si>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</si>
  <si>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</si>
  <si>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</si>
  <si>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</si>
  <si>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</si>
  <si>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</si>
  <si>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</si>
  <si>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</si>
  <si>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</si>
  <si>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</si>
  <si>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</si>
  <si>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</si>
  <si>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</si>
  <si>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</si>
  <si>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</si>
  <si>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</si>
  <si>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</si>
  <si>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</si>
  <si>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</si>
  <si>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</si>
  <si>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</si>
  <si>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</si>
  <si>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</si>
  <si>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</si>
  <si>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</si>
  <si>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</si>
  <si>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</si>
  <si>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</si>
  <si>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</si>
  <si>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</si>
  <si>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</si>
  <si>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</si>
  <si>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</si>
  <si>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</si>
  <si>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</si>
  <si>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</si>
  <si>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</si>
  <si>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</si>
  <si>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</si>
  <si>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</si>
  <si>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</si>
  <si>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</si>
  <si>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</si>
  <si>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</si>
  <si>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</si>
  <si>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</si>
  <si>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</si>
  <si>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</si>
  <si>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</si>
  <si>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</si>
  <si>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</si>
  <si>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</si>
  <si>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</si>
  <si>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</si>
  <si>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</si>
  <si>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</si>
  <si>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</si>
  <si>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</si>
  <si>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</si>
  <si>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</si>
  <si>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</si>
  <si>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</si>
  <si>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</si>
  <si>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</si>
  <si>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</si>
  <si>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</si>
  <si>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</si>
  <si>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</si>
  <si>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</si>
  <si>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</si>
  <si>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</si>
  <si>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</si>
  <si>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</si>
  <si>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</si>
  <si>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</si>
  <si>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</si>
  <si>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</si>
  <si>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</si>
  <si>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</si>
  <si>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</si>
  <si>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</si>
  <si>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</si>
  <si>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</si>
  <si>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</si>
  <si>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</si>
  <si>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</si>
  <si>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</si>
  <si>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</si>
  <si>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</si>
  <si>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</si>
  <si>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</si>
  <si>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</si>
  <si>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</si>
  <si>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</si>
  <si>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</si>
  <si>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</si>
  <si>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</si>
  <si>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</si>
  <si>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</si>
  <si>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</si>
  <si>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</si>
  <si>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</si>
  <si>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</si>
  <si>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</si>
  <si>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</si>
  <si>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</si>
  <si>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</si>
  <si>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</si>
  <si>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</si>
  <si>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</si>
  <si>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</si>
  <si>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</si>
  <si>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</si>
  <si>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</si>
  <si>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</si>
  <si>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</si>
  <si>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</si>
  <si>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</si>
  <si>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</si>
  <si>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</si>
  <si>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</si>
  <si>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</si>
  <si>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</si>
  <si>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</si>
  <si>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</si>
  <si>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</si>
  <si>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</si>
  <si>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</si>
  <si>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</si>
  <si>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</si>
  <si>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</si>
  <si>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</si>
  <si>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</si>
  <si>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</si>
  <si>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</si>
  <si>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</si>
  <si>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</si>
  <si>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</si>
  <si>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</si>
  <si>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</si>
  <si>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</si>
  <si>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</si>
  <si>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</si>
  <si>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</si>
  <si>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</si>
  <si>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</si>
  <si>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</si>
  <si>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</si>
  <si>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</si>
  <si>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</si>
  <si>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</si>
  <si>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</si>
  <si>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</si>
  <si>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</si>
  <si>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</si>
  <si>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</si>
  <si>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</si>
  <si>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</si>
  <si>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</si>
  <si>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</si>
  <si>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</si>
  <si>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</si>
  <si>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</si>
  <si>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</si>
  <si>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</si>
  <si>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</si>
  <si>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</si>
  <si>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</si>
  <si>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</si>
  <si>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</si>
  <si>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</si>
  <si>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</si>
  <si>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</si>
  <si>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</si>
  <si>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</si>
  <si>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</si>
  <si>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</si>
  <si>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</si>
  <si>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</si>
  <si>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</si>
  <si>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</si>
  <si>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</si>
  <si>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</si>
  <si>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</si>
  <si>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</si>
  <si>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</si>
  <si>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</si>
  <si>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</si>
  <si>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</si>
  <si>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</si>
  <si>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</si>
  <si>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</si>
  <si>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</si>
  <si>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</si>
  <si>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</si>
  <si>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</si>
  <si>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</si>
  <si>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</si>
  <si>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</si>
  <si>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</si>
  <si>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</si>
  <si>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</si>
  <si>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</si>
  <si>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</si>
  <si>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</si>
  <si>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</si>
  <si>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</si>
  <si>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</si>
  <si>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</si>
  <si>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</si>
  <si>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</si>
  <si>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</si>
  <si>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</si>
  <si>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</si>
  <si>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</si>
  <si>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</si>
  <si>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</si>
  <si>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</si>
  <si>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</si>
  <si>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</si>
  <si>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</si>
  <si>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</si>
  <si>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</si>
  <si>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</si>
  <si>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</si>
  <si>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</si>
  <si>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</si>
  <si>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</si>
  <si>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</si>
  <si>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</si>
  <si>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</si>
  <si>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</si>
  <si>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</si>
  <si>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</si>
  <si>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</si>
  <si>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</si>
  <si>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</si>
  <si>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</si>
  <si>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</si>
  <si>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</si>
  <si>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</si>
  <si>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</si>
  <si>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</si>
  <si>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</si>
  <si>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</si>
  <si>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</si>
  <si>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</si>
  <si>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</si>
  <si>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</si>
  <si>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</si>
  <si>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</si>
  <si>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</si>
  <si>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</si>
  <si>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</si>
  <si>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</si>
  <si>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</si>
  <si>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</si>
  <si>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</si>
  <si>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</si>
  <si>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</si>
  <si>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</si>
  <si>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</si>
  <si>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</si>
  <si>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</si>
  <si>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</si>
  <si>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</si>
  <si>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</si>
  <si>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</si>
  <si>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</si>
  <si>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</si>
  <si>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</si>
  <si>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</si>
  <si>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</si>
  <si>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</si>
  <si>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</si>
  <si>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</si>
  <si>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</si>
  <si>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</si>
  <si>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</si>
  <si>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</si>
  <si>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</si>
  <si>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</si>
  <si>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</si>
  <si>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</si>
  <si>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</si>
  <si>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</si>
  <si>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</si>
  <si>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</si>
  <si>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</si>
  <si>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</si>
  <si>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</si>
  <si>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</si>
  <si>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</si>
  <si>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</si>
  <si>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</si>
  <si>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</si>
  <si>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</si>
  <si>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</si>
  <si>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</si>
  <si>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</si>
  <si>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</si>
  <si>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</si>
  <si>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</si>
  <si>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</si>
  <si>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</si>
  <si>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</si>
  <si>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</si>
  <si>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</si>
  <si>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</si>
  <si>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</si>
  <si>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</si>
  <si>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</si>
  <si>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</si>
  <si>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</si>
  <si>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</si>
  <si>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</si>
  <si>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</si>
  <si>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</si>
  <si>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</si>
  <si>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</si>
  <si>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</si>
  <si>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</si>
  <si>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</si>
  <si>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</si>
  <si>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</si>
  <si>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</si>
  <si>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</si>
  <si>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</si>
  <si>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</si>
  <si>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</si>
  <si>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</si>
  <si>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</si>
  <si>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</si>
  <si>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</si>
  <si>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</si>
  <si>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</si>
  <si>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</si>
  <si>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</si>
  <si>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</si>
  <si>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</si>
  <si>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</si>
  <si>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</si>
  <si>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</si>
  <si>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</si>
  <si>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</si>
  <si>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</si>
  <si>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</si>
  <si>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</si>
  <si>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</si>
  <si>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</si>
  <si>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</si>
  <si>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</si>
  <si>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</si>
  <si>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</si>
  <si>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</si>
  <si>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</si>
  <si>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</si>
  <si>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</si>
  <si>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</si>
  <si>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</si>
  <si>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</si>
  <si>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</si>
  <si>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</si>
  <si>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</si>
  <si>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</si>
  <si>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</si>
  <si>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</si>
  <si>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</si>
  <si>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</si>
  <si>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</si>
  <si>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</si>
  <si>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</si>
  <si>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</si>
  <si>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</si>
  <si>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</si>
  <si>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</si>
  <si>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</si>
  <si>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</si>
  <si>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</si>
  <si>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</si>
  <si>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</si>
  <si>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</si>
  <si>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</si>
  <si>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</si>
  <si>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</si>
  <si>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</si>
  <si>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</si>
  <si>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</si>
  <si>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</si>
  <si>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</si>
  <si>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</si>
  <si>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</si>
  <si>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</si>
  <si>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</si>
  <si>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</si>
  <si>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</si>
  <si>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</si>
  <si>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</si>
  <si>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</si>
  <si>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</si>
  <si>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</si>
  <si>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</si>
  <si>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</si>
  <si>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</si>
  <si>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</si>
  <si>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</si>
  <si>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</si>
  <si>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</si>
  <si>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</si>
  <si>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</si>
  <si>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</si>
  <si>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</si>
  <si>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</si>
  <si>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</si>
  <si>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</si>
  <si>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</si>
  <si>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</si>
  <si>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</si>
  <si>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</si>
  <si>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</si>
  <si>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</si>
  <si>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</si>
  <si>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</si>
  <si>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</si>
  <si>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</si>
  <si>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</si>
  <si>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</si>
  <si>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</si>
  <si>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</si>
  <si>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</si>
  <si>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</si>
  <si>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</si>
  <si>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</si>
  <si>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</si>
  <si>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</si>
  <si>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</si>
  <si>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</si>
  <si>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</si>
  <si>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</si>
  <si>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</si>
  <si>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</si>
  <si>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</si>
  <si>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</si>
  <si>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</si>
  <si>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</si>
  <si>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</si>
  <si>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</si>
  <si>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</si>
  <si>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</si>
  <si>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</si>
  <si>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</si>
  <si>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</si>
  <si>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</si>
  <si>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</si>
  <si>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</si>
  <si>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</si>
  <si>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</si>
  <si>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</si>
  <si>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</si>
  <si>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</si>
  <si>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</si>
  <si>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</si>
  <si>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</si>
  <si>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</si>
  <si>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</si>
  <si>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</si>
  <si>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</si>
  <si>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</si>
  <si>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</si>
  <si>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</si>
  <si>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</si>
  <si>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</si>
  <si>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</si>
  <si>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</si>
  <si>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</si>
  <si>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</si>
  <si>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</si>
  <si>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</si>
  <si>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</si>
  <si>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</si>
  <si>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</si>
  <si>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</si>
  <si>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</si>
  <si>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</si>
  <si>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</si>
  <si>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</si>
  <si>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</si>
  <si>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</si>
  <si>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</si>
  <si>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</si>
  <si>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</si>
  <si>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</si>
  <si>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</si>
  <si>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</si>
  <si>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</si>
  <si>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</si>
  <si>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</si>
  <si>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</si>
  <si>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</si>
  <si>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</si>
  <si>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</si>
  <si>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</si>
  <si>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</si>
  <si>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</si>
  <si>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</si>
  <si>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</si>
  <si>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</si>
  <si>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</si>
  <si>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</si>
  <si>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</si>
  <si>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</si>
  <si>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</si>
  <si>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</si>
  <si>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</si>
  <si>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</si>
  <si>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</si>
  <si>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</si>
  <si>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</si>
  <si>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</si>
  <si>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</si>
  <si>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</si>
  <si>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</si>
  <si>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</si>
  <si>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</si>
  <si>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</si>
  <si>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</si>
  <si>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</si>
  <si>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</si>
  <si>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</si>
  <si>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</si>
  <si>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</si>
  <si>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</si>
  <si>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</si>
  <si>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</si>
  <si>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</si>
  <si>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</si>
  <si>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</si>
  <si>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</si>
  <si>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</si>
  <si>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</si>
  <si>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</si>
  <si>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</si>
  <si>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</si>
  <si>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</si>
  <si>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</si>
  <si>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</si>
  <si>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</si>
  <si>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</si>
  <si>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</si>
  <si>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</si>
  <si>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</si>
  <si>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</si>
  <si>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</si>
  <si>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</si>
  <si>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</si>
  <si>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</si>
  <si>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</si>
  <si>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</si>
  <si>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</si>
  <si>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</si>
  <si>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</si>
  <si>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</si>
  <si>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</si>
  <si>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</si>
  <si>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</si>
  <si>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</si>
  <si>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</si>
  <si>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</si>
  <si>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</si>
  <si>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</si>
  <si>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</si>
  <si>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</si>
  <si>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</si>
  <si>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</si>
  <si>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</si>
  <si>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</si>
  <si>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</si>
  <si>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</si>
  <si>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</si>
  <si>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</si>
  <si>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</si>
  <si>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</si>
  <si>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</si>
  <si>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</si>
  <si>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</si>
  <si>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</si>
  <si>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</si>
  <si>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</si>
  <si>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</si>
  <si>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</si>
  <si>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</si>
  <si>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</si>
  <si>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</si>
  <si>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</si>
  <si>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</si>
  <si>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</si>
  <si>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</si>
  <si>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</si>
  <si>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</si>
  <si>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</si>
  <si>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</si>
  <si>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</si>
  <si>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</si>
  <si>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</si>
  <si>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</si>
  <si>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</si>
  <si>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</si>
  <si>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</si>
  <si>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</si>
  <si>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</si>
  <si>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</si>
  <si>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</si>
  <si>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</si>
  <si>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</si>
  <si>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</si>
  <si>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</si>
  <si>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</si>
  <si>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</si>
  <si>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</si>
  <si>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</si>
  <si>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</si>
  <si>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</si>
  <si>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</si>
  <si>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</si>
  <si>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</si>
  <si>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</si>
  <si>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</si>
  <si>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</si>
  <si>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</si>
  <si>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</si>
  <si>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</si>
  <si>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</si>
  <si>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</si>
  <si>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</si>
  <si>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</si>
  <si>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</si>
  <si>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</si>
  <si>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</si>
  <si>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</si>
  <si>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</si>
  <si>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</si>
  <si>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</si>
  <si>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</si>
  <si>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</si>
  <si>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</si>
  <si>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</si>
  <si>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</si>
  <si>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</si>
  <si>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</si>
  <si>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</si>
  <si>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</si>
  <si>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</si>
  <si>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</si>
  <si>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</si>
  <si>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</si>
  <si>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</si>
  <si>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</si>
  <si>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</si>
  <si>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</si>
  <si>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</si>
  <si>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</si>
  <si>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</si>
  <si>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</si>
  <si>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</si>
  <si>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</si>
  <si>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</si>
  <si>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</si>
  <si>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</si>
  <si>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</si>
  <si>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</si>
  <si>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</si>
  <si>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</si>
  <si>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</si>
  <si>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</si>
  <si>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</si>
  <si>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</si>
  <si>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</si>
  <si>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</si>
  <si>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</si>
  <si>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</si>
  <si>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</si>
  <si>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</si>
  <si>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</si>
  <si>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</si>
  <si>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</si>
  <si>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</si>
  <si>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</si>
  <si>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</si>
  <si>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</si>
  <si>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</si>
  <si>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</si>
  <si>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</si>
  <si>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</si>
  <si>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</si>
  <si>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</si>
  <si>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</si>
  <si>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</si>
  <si>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</si>
  <si>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</si>
  <si>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</si>
  <si>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</si>
  <si>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</si>
  <si>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</si>
  <si>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</si>
  <si>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</si>
  <si>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</si>
  <si>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</si>
  <si>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</si>
  <si>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</si>
  <si>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</si>
  <si>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</si>
  <si>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</si>
  <si>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</si>
  <si>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</si>
  <si>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</si>
  <si>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</si>
  <si>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</si>
  <si>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</si>
  <si>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</si>
  <si>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</si>
  <si>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</si>
  <si>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</si>
  <si>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</si>
  <si>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</si>
  <si>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</si>
  <si>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</si>
  <si>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</si>
  <si>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</si>
  <si>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</si>
  <si>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</si>
  <si>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</si>
  <si>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</si>
  <si>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</si>
  <si>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</si>
  <si>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</si>
  <si>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</si>
  <si>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</si>
  <si>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</si>
  <si>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</si>
  <si>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</si>
  <si>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</si>
  <si>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</si>
  <si>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</si>
  <si>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</si>
  <si>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</si>
  <si>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</si>
  <si>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</si>
  <si>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</si>
  <si>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</si>
  <si>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</si>
  <si>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</si>
  <si>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</si>
  <si>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</si>
  <si>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</si>
  <si>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</si>
  <si>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</si>
  <si>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</si>
  <si>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</si>
  <si>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</si>
  <si>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</si>
  <si>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</si>
  <si>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</si>
  <si>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</si>
  <si>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</si>
  <si>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</si>
  <si>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</si>
  <si>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</si>
  <si>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</si>
  <si>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</si>
  <si>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</si>
  <si>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</si>
  <si>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</si>
  <si>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</si>
  <si>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</si>
  <si>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</si>
  <si>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</si>
  <si>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</si>
  <si>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</si>
  <si>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</si>
  <si>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</si>
  <si>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</si>
  <si>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</si>
  <si>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</si>
  <si>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</si>
  <si>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</si>
  <si>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</si>
  <si>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</si>
  <si>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</si>
  <si>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</si>
  <si>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</si>
  <si>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</si>
  <si>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</si>
  <si>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</si>
  <si>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</si>
  <si>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</si>
  <si>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</si>
  <si>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</si>
  <si>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</si>
  <si>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</si>
  <si>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</si>
  <si>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</si>
  <si>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</si>
  <si>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</si>
  <si>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</si>
  <si>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</si>
  <si>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</si>
  <si>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</si>
  <si>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</si>
  <si>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</si>
  <si>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</si>
  <si>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</si>
  <si>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</si>
  <si>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</si>
  <si>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</si>
  <si>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</si>
  <si>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</si>
  <si>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</si>
  <si>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</si>
  <si>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</si>
  <si>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</si>
  <si>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</si>
  <si>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</si>
  <si>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</si>
  <si>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</si>
  <si>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</si>
  <si>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</si>
  <si>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</si>
  <si>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</si>
  <si>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</si>
  <si>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</si>
  <si>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</si>
  <si>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</si>
  <si>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</si>
  <si>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</si>
  <si>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</si>
  <si>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</si>
  <si>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</si>
  <si>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</si>
  <si>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</si>
  <si>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</si>
  <si>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</si>
  <si>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</si>
  <si>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</si>
  <si>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</si>
  <si>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</si>
  <si>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</si>
  <si>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</si>
  <si>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</si>
  <si>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</si>
  <si>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</si>
  <si>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</si>
  <si>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</si>
  <si>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</si>
  <si>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</si>
  <si>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</si>
  <si>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</si>
  <si>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</si>
  <si>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</si>
  <si>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</si>
  <si>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</si>
  <si>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</si>
  <si>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</si>
  <si>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</si>
  <si>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</si>
  <si>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</si>
  <si>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</si>
  <si>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</si>
  <si>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</si>
  <si>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</si>
  <si>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</si>
  <si>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</si>
  <si>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</si>
  <si>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</si>
  <si>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</si>
  <si>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</si>
  <si>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</si>
  <si>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</si>
  <si>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</si>
  <si>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</si>
  <si>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</si>
  <si>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</si>
  <si>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</si>
  <si>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</si>
  <si>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</si>
  <si>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</si>
  <si>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</si>
  <si>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</si>
  <si>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</si>
  <si>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</si>
  <si>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</si>
  <si>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</si>
  <si>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</si>
  <si>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</si>
  <si>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</si>
  <si>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</si>
  <si>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</si>
  <si>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</si>
  <si>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</si>
  <si>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</si>
  <si>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</si>
  <si>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</si>
  <si>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</si>
  <si>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</si>
  <si>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</si>
  <si>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</si>
  <si>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</si>
  <si>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</si>
  <si>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</si>
  <si>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</si>
  <si>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</si>
  <si>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</si>
  <si>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</si>
  <si>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</si>
  <si>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</si>
  <si>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</si>
  <si>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</si>
  <si>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</si>
  <si>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</si>
  <si>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</si>
  <si>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</si>
  <si>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</si>
  <si>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</si>
  <si>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</si>
  <si>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</si>
  <si>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</si>
  <si>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</si>
  <si>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</si>
  <si>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</si>
  <si>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</si>
  <si>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</si>
  <si>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</si>
  <si>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</si>
  <si>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</si>
  <si>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</si>
  <si>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</si>
  <si>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</si>
  <si>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</si>
  <si>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</si>
  <si>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</si>
  <si>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</si>
  <si>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</si>
  <si>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</si>
  <si>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</si>
  <si>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</si>
  <si>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</si>
  <si>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</si>
  <si>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</si>
  <si>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</si>
  <si>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</si>
  <si>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</si>
  <si>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</si>
  <si>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</si>
  <si>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</si>
  <si>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</si>
  <si>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</si>
  <si>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</si>
  <si>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</si>
  <si>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</si>
  <si>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</si>
  <si>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</si>
  <si>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</si>
  <si>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</si>
  <si>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</si>
  <si>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</si>
  <si>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</si>
  <si>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</si>
  <si>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</si>
  <si>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</si>
  <si>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</si>
  <si>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</si>
  <si>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</si>
  <si>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</si>
  <si>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</si>
  <si>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</si>
  <si>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</si>
  <si>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</si>
  <si>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</si>
  <si>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</si>
  <si>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</si>
  <si>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</si>
  <si>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</si>
  <si>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</si>
  <si>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</si>
  <si>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</si>
  <si>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</si>
  <si>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</si>
  <si>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</si>
  <si>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</si>
  <si>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</si>
  <si>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</si>
  <si>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</si>
  <si>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</si>
  <si>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</si>
  <si>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</si>
  <si>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</si>
  <si>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</si>
  <si>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</si>
  <si>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</si>
  <si>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</si>
  <si>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</si>
  <si>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</si>
  <si>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</si>
  <si>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</si>
  <si>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</si>
  <si>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</si>
  <si>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</si>
  <si>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</si>
  <si>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</si>
  <si>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</si>
  <si>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</si>
  <si>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</si>
  <si>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</si>
  <si>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</si>
  <si>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</si>
  <si>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</si>
  <si>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</si>
  <si>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</si>
  <si>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</si>
  <si>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</si>
  <si>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</si>
  <si>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</si>
  <si>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</si>
  <si>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</si>
  <si>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</si>
  <si>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</si>
  <si>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</si>
  <si>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</si>
  <si>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</si>
  <si>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</si>
  <si>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</si>
  <si>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</si>
  <si>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</si>
  <si>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</si>
  <si>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</si>
  <si>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</si>
  <si>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</si>
  <si>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</si>
  <si>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</si>
  <si>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</si>
  <si>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</si>
  <si>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</si>
  <si>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</si>
  <si>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</si>
  <si>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</si>
  <si>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</si>
  <si>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</si>
  <si>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</si>
  <si>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</si>
  <si>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</si>
  <si>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</si>
  <si>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</si>
  <si>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</si>
  <si>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</si>
  <si>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</si>
  <si>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</si>
  <si>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</si>
  <si>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</si>
  <si>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</si>
  <si>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</si>
  <si>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</si>
  <si>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</si>
  <si>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</si>
  <si>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</si>
  <si>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</si>
  <si>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</si>
  <si>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</si>
  <si>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</si>
  <si>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</si>
  <si>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</si>
  <si>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</si>
  <si>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</si>
  <si>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</si>
  <si>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</si>
  <si>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</si>
  <si>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</si>
  <si>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</si>
  <si>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</si>
  <si>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</si>
  <si>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</si>
  <si>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</si>
  <si>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</si>
  <si>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</si>
  <si>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</si>
  <si>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</si>
  <si>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</si>
  <si>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</si>
  <si>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</si>
  <si>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</si>
  <si>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</si>
  <si>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</si>
  <si>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</si>
  <si>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</si>
  <si>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</si>
  <si>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</si>
  <si>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</si>
  <si>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</si>
  <si>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</si>
  <si>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</si>
  <si>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</si>
  <si>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</si>
  <si>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</si>
  <si>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</si>
  <si>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</si>
  <si>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</si>
  <si>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</si>
  <si>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</si>
  <si>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</si>
  <si>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</si>
  <si>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</si>
  <si>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</si>
  <si>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</si>
  <si>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</si>
  <si>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</si>
  <si>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</si>
  <si>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</si>
  <si>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</si>
  <si>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</si>
  <si>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</si>
  <si>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</si>
  <si>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</si>
  <si>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</si>
  <si>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</si>
  <si>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</si>
  <si>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</si>
  <si>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</si>
  <si>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</si>
  <si>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</si>
  <si>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</si>
  <si>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</si>
  <si>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</si>
  <si>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</si>
  <si>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</si>
  <si>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</si>
  <si>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</si>
  <si>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</si>
  <si>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</si>
  <si>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</si>
  <si>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</si>
  <si>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</si>
  <si>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</si>
  <si>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</si>
  <si>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</si>
  <si>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</si>
  <si>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</si>
  <si>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</si>
  <si>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</si>
  <si>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</si>
  <si>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</si>
  <si>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</si>
  <si>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</si>
  <si>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</si>
  <si>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</si>
  <si>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</si>
  <si>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</si>
  <si>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</si>
  <si>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</si>
  <si>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</si>
  <si>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</si>
  <si>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</si>
  <si>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</si>
  <si>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</si>
  <si>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</si>
  <si>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</si>
  <si>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</si>
  <si>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</si>
  <si>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</si>
  <si>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</si>
  <si>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</si>
  <si>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</si>
  <si>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</si>
  <si>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</si>
  <si>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</si>
  <si>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</si>
  <si>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</si>
  <si>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</si>
  <si>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</si>
  <si>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</si>
  <si>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</si>
  <si>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</si>
  <si>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</si>
  <si>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</si>
  <si>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</si>
  <si>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</si>
  <si>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</si>
  <si>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</si>
  <si>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</si>
  <si>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</si>
  <si>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</si>
  <si>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</si>
  <si>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</si>
  <si>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</si>
  <si>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</si>
  <si>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</si>
  <si>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</si>
  <si>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</si>
  <si>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</si>
  <si>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</si>
  <si>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</si>
  <si>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</si>
  <si>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</si>
  <si>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</si>
  <si>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</si>
  <si>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</si>
  <si>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</si>
  <si>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</si>
  <si>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</si>
  <si>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</si>
  <si>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</si>
  <si>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</si>
  <si>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</si>
  <si>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</si>
  <si>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</si>
  <si>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</si>
  <si>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</si>
  <si>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</si>
  <si>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</si>
  <si>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</si>
  <si>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</si>
  <si>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</si>
  <si>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</si>
  <si>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</si>
  <si>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</si>
  <si>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</si>
  <si>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</si>
  <si>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</si>
  <si>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</si>
  <si>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</si>
  <si>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</si>
  <si>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</si>
  <si>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</si>
  <si>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</si>
  <si>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</si>
  <si>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</si>
  <si>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</si>
  <si>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</si>
  <si>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</si>
  <si>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</si>
  <si>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</si>
  <si>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</si>
  <si>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</si>
  <si>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</si>
  <si>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</si>
  <si>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</si>
  <si>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</si>
  <si>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</si>
  <si>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</si>
  <si>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</si>
  <si>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</si>
  <si>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</si>
  <si>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</si>
  <si>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</si>
  <si>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</si>
  <si>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</si>
  <si>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</si>
  <si>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</si>
  <si>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</si>
  <si>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</si>
  <si>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</si>
  <si>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</si>
  <si>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</si>
  <si>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</si>
  <si>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</si>
  <si>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</si>
  <si>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</si>
  <si>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</si>
  <si>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</si>
  <si>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</si>
  <si>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</si>
  <si>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</si>
  <si>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</si>
  <si>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</si>
  <si>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</si>
  <si>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</si>
  <si>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</si>
  <si>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</si>
  <si>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</si>
  <si>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</si>
  <si>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</si>
  <si>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</si>
  <si>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</si>
  <si>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</si>
  <si>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</si>
  <si>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</si>
  <si>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</si>
  <si>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</si>
  <si>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</si>
  <si>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</si>
  <si>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</si>
  <si>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</si>
  <si>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</si>
  <si>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</si>
  <si>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</si>
  <si>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</si>
  <si>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</si>
  <si>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</si>
  <si>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</si>
  <si>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</si>
  <si>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</si>
  <si>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</si>
  <si>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</si>
  <si>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</si>
  <si>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</si>
  <si>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</si>
  <si>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</si>
  <si>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</si>
  <si>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</si>
  <si>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</si>
  <si>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</si>
  <si>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</si>
  <si>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</si>
  <si>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</si>
  <si>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</si>
  <si>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</si>
  <si>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</si>
  <si>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</si>
  <si>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</si>
  <si>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</si>
  <si>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</si>
  <si>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</si>
  <si>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</si>
  <si>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</si>
  <si>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</si>
  <si>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</si>
  <si>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</si>
  <si>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</si>
  <si>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</si>
  <si>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</si>
  <si>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</si>
  <si>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</si>
  <si>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</si>
  <si>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</si>
  <si>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</si>
  <si>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</si>
  <si>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</si>
  <si>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</si>
  <si>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</si>
  <si>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</si>
  <si>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</si>
  <si>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</si>
  <si>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</si>
  <si>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</si>
  <si>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</si>
  <si>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</si>
  <si>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</si>
  <si>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</si>
  <si>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</si>
  <si>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</si>
  <si>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</si>
  <si>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</si>
  <si>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</si>
  <si>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</si>
  <si>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</si>
  <si>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</si>
  <si>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</si>
  <si>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</si>
  <si>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</si>
  <si>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</si>
  <si>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</si>
  <si>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</si>
  <si>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</si>
  <si>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</si>
  <si>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</si>
  <si>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</si>
  <si>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</si>
  <si>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</si>
  <si>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</si>
  <si>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</si>
  <si>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</si>
  <si>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</si>
  <si>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</si>
  <si>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</si>
  <si>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</si>
  <si>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</si>
  <si>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</si>
  <si>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</si>
  <si>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</si>
  <si>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</si>
  <si>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</si>
  <si>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</si>
  <si>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</si>
  <si>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</si>
  <si>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</si>
  <si>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</si>
  <si>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</si>
  <si>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</si>
  <si>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</si>
  <si>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</si>
  <si>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</si>
  <si>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</si>
  <si>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</si>
  <si>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</si>
  <si>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</si>
  <si>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</si>
  <si>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</si>
  <si>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</si>
  <si>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</si>
  <si>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</si>
  <si>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</si>
  <si>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</si>
  <si>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</si>
  <si>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</si>
  <si>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</si>
  <si>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</si>
  <si>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</si>
  <si>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</si>
  <si>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</si>
  <si>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</si>
  <si>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</si>
  <si>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</si>
  <si>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</si>
  <si>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</si>
  <si>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</si>
  <si>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</si>
  <si>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</si>
  <si>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</si>
  <si>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</si>
  <si>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</si>
  <si>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</si>
  <si>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</si>
  <si>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</si>
  <si>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</si>
  <si>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</si>
  <si>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</si>
  <si>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</si>
  <si>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</si>
  <si>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</si>
  <si>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</si>
  <si>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</si>
  <si>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</si>
  <si>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</si>
  <si>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</si>
  <si>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</si>
  <si>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</si>
  <si>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</si>
  <si>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</si>
  <si>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</si>
  <si>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</si>
  <si>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</si>
  <si>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</si>
  <si>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</si>
  <si>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</si>
  <si>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</si>
  <si>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</si>
  <si>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</si>
  <si>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</si>
  <si>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</si>
  <si>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</si>
  <si>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</si>
  <si>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</si>
  <si>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</si>
  <si>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</si>
  <si>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</si>
  <si>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</si>
  <si>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</si>
  <si>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</si>
  <si>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</si>
  <si>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</si>
  <si>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</si>
  <si>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</si>
  <si>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</si>
  <si>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</si>
  <si>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</si>
  <si>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</si>
  <si>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</si>
  <si>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</si>
  <si>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</si>
  <si>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</si>
  <si>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</si>
  <si>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</si>
  <si>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</si>
  <si>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</si>
  <si>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</si>
  <si>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</si>
  <si>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</si>
  <si>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</si>
  <si>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</si>
  <si>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</si>
  <si>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</si>
  <si>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</si>
  <si>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</si>
  <si>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</si>
  <si>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</si>
  <si>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</si>
  <si>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</si>
  <si>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</si>
  <si>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</si>
  <si>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</si>
  <si>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</si>
  <si>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</si>
  <si>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</si>
  <si>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</si>
  <si>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</si>
  <si>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</si>
  <si>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</si>
  <si>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</si>
  <si>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</si>
  <si>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</si>
  <si>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</si>
  <si>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</si>
  <si>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</si>
  <si>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</si>
  <si>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</si>
  <si>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</si>
  <si>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</si>
  <si>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</si>
  <si>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</si>
  <si>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</si>
  <si>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</si>
  <si>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</si>
  <si>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</si>
  <si>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</si>
  <si>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</si>
  <si>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</si>
  <si>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</si>
  <si>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</si>
  <si>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</si>
  <si>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</si>
  <si>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</si>
  <si>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</si>
  <si>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</si>
  <si>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</si>
  <si>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</si>
  <si>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</si>
  <si>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</si>
  <si>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</si>
  <si>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</si>
  <si>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</si>
  <si>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</si>
  <si>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</si>
  <si>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</si>
  <si>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</si>
  <si>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</si>
  <si>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</si>
  <si>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</si>
  <si>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</si>
  <si>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</si>
  <si>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</si>
  <si>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</si>
  <si>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</si>
  <si>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</si>
  <si>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</si>
  <si>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</si>
  <si>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</si>
  <si>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</si>
  <si>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</si>
  <si>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</si>
  <si>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</si>
  <si>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</si>
  <si>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</si>
  <si>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</si>
  <si>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</si>
  <si>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</si>
  <si>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</si>
  <si>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</si>
  <si>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</si>
  <si>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</si>
  <si>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</si>
  <si>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</si>
  <si>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</si>
  <si>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</si>
  <si>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</si>
  <si>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</si>
  <si>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</si>
  <si>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</si>
  <si>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</si>
  <si>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</si>
  <si>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</si>
  <si>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</si>
  <si>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</si>
  <si>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</si>
  <si>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</si>
  <si>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</si>
  <si>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</si>
  <si>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</si>
  <si>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</si>
  <si>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</si>
  <si>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</si>
  <si>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</si>
  <si>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</si>
  <si>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</si>
  <si>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</si>
  <si>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</si>
  <si>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</si>
  <si>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</si>
  <si>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</si>
  <si>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</si>
  <si>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</si>
  <si>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</si>
  <si>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</si>
  <si>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</si>
  <si>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</si>
  <si>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</si>
  <si>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</si>
  <si>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</si>
  <si>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</si>
  <si>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</si>
  <si>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</si>
  <si>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</si>
  <si>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</si>
  <si>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</si>
  <si>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</si>
  <si>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</si>
  <si>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</si>
  <si>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</si>
  <si>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</si>
  <si>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</si>
  <si>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</si>
  <si>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</si>
  <si>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</si>
  <si>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</si>
  <si>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</si>
  <si>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</si>
  <si>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</si>
  <si>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</si>
  <si>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</si>
  <si>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</si>
  <si>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</si>
  <si>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</si>
  <si>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</si>
  <si>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</si>
  <si>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</si>
  <si>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</si>
  <si>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</si>
  <si>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</si>
  <si>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</si>
  <si>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</si>
  <si>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</si>
  <si>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</si>
  <si>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</si>
  <si>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</si>
  <si>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</si>
  <si>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</si>
  <si>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</si>
  <si>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</si>
  <si>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</si>
  <si>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</si>
  <si>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</si>
  <si>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</si>
  <si>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</si>
  <si>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</si>
  <si>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</si>
  <si>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</si>
  <si>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</si>
  <si>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</si>
  <si>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</si>
  <si>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</si>
  <si>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</si>
  <si>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</si>
  <si>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</si>
  <si>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</si>
  <si>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</si>
  <si>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</si>
  <si>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</si>
  <si>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</si>
  <si>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</si>
  <si>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</si>
  <si>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</si>
  <si>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</si>
  <si>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</si>
  <si>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</si>
  <si>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</si>
  <si>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</si>
  <si>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</si>
  <si>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</si>
  <si>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</si>
  <si>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</si>
  <si>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</si>
  <si>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</si>
  <si>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</si>
  <si>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</si>
  <si>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</si>
  <si>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</si>
  <si>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</si>
  <si>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</si>
  <si>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</si>
  <si>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</si>
  <si>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</si>
  <si>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</si>
  <si>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</si>
  <si>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</si>
  <si>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</si>
  <si>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</si>
  <si>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</si>
  <si>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</si>
  <si>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</si>
  <si>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</si>
  <si>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</si>
  <si>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</si>
  <si>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</si>
  <si>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</si>
  <si>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</si>
  <si>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</si>
  <si>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</si>
  <si>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</si>
  <si>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</si>
  <si>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</si>
  <si>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</si>
  <si>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</si>
  <si>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</si>
  <si>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</si>
  <si>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</si>
  <si>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</si>
  <si>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</si>
  <si>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</si>
  <si>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</si>
  <si>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</si>
  <si>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</si>
  <si>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</si>
  <si>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</si>
  <si>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</si>
  <si>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</si>
  <si>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</si>
  <si>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</si>
  <si>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</si>
  <si>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</si>
  <si>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</si>
  <si>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</si>
  <si>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</si>
  <si>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</si>
  <si>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</si>
  <si>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</si>
  <si>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</si>
  <si>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</si>
  <si>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</si>
  <si>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</si>
  <si>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</si>
  <si>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</si>
  <si>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</si>
  <si>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</si>
  <si>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</si>
  <si>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</si>
  <si>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</si>
  <si>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</si>
  <si>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</si>
  <si>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</si>
  <si>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</si>
  <si>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</si>
  <si>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</si>
  <si>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</si>
  <si>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</si>
  <si>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</si>
  <si>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</si>
  <si>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</si>
  <si>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</si>
  <si>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</si>
  <si>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</si>
  <si>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</si>
  <si>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</si>
  <si>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</si>
  <si>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</si>
  <si>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</si>
  <si>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</si>
  <si>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</si>
  <si>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</si>
  <si>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</si>
  <si>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</si>
  <si>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</si>
  <si>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</si>
  <si>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</si>
  <si>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</si>
  <si>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</si>
  <si>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</si>
  <si>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</si>
  <si>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</si>
  <si>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</si>
  <si>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</si>
  <si>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</si>
  <si>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</si>
  <si>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</si>
  <si>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</si>
  <si>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</si>
  <si>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</si>
  <si>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</si>
  <si>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</si>
  <si>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</si>
  <si>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</si>
  <si>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</si>
  <si>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</si>
  <si>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</si>
  <si>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</si>
  <si>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</si>
  <si>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</si>
  <si>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</si>
  <si>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</si>
  <si>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</si>
  <si>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</si>
  <si>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</si>
  <si>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</si>
  <si>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</si>
  <si>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</si>
  <si>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</si>
  <si>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</si>
  <si>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</si>
  <si>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</si>
  <si>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</si>
  <si>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</si>
  <si>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</si>
  <si>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</si>
  <si>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</si>
  <si>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</si>
  <si>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</si>
  <si>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</si>
  <si>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</si>
  <si>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</si>
  <si>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</si>
  <si>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</si>
  <si>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</si>
  <si>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</si>
  <si>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</si>
  <si>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</si>
  <si>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</si>
  <si>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</si>
  <si>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</si>
  <si>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</si>
  <si>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</si>
  <si>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</si>
  <si>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</si>
  <si>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</si>
  <si>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</si>
  <si>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</si>
  <si>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</si>
  <si>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</si>
  <si>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</si>
  <si>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</si>
  <si>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</si>
  <si>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</si>
  <si>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</si>
  <si>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</si>
  <si>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</si>
  <si>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</si>
  <si>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</si>
  <si>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</si>
  <si>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</si>
  <si>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</si>
  <si>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</si>
  <si>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</si>
  <si>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</si>
  <si>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</si>
  <si>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</si>
  <si>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</si>
  <si>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</si>
  <si>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</si>
  <si>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</si>
  <si>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</si>
  <si>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</si>
  <si>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</si>
  <si>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</si>
  <si>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</si>
  <si>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</si>
  <si>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</si>
  <si>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</si>
  <si>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</si>
  <si>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</si>
  <si>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</si>
  <si>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</si>
  <si>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</si>
  <si>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</si>
  <si>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</si>
  <si>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</si>
  <si>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</si>
  <si>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</si>
  <si>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</si>
  <si>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</si>
  <si>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</si>
  <si>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</si>
  <si>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</si>
  <si>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</si>
  <si>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</si>
  <si>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</si>
  <si>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</si>
  <si>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</si>
  <si>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</si>
  <si>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</si>
  <si>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</si>
  <si>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</si>
  <si>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</si>
  <si>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</si>
  <si>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</si>
  <si>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</si>
  <si>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</si>
  <si>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</si>
  <si>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</si>
  <si>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</si>
  <si>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</si>
  <si>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</si>
  <si>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</si>
  <si>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</si>
  <si>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</si>
  <si>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</si>
  <si>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</si>
  <si>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</si>
  <si>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</si>
  <si>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</si>
  <si>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</si>
  <si>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</si>
  <si>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</si>
  <si>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</si>
  <si>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</si>
  <si>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</si>
  <si>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</si>
  <si>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</si>
  <si>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</si>
  <si>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</si>
  <si>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</si>
  <si>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</si>
  <si>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</si>
  <si>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</si>
  <si>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</si>
  <si>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</si>
  <si>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</si>
  <si>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</si>
  <si>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</si>
  <si>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</si>
  <si>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</si>
  <si>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</si>
  <si>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</si>
  <si>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</si>
  <si>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</si>
  <si>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</si>
  <si>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</si>
  <si>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</si>
  <si>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</si>
  <si>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</si>
  <si>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</si>
  <si>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</si>
  <si>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</si>
  <si>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</si>
  <si>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</si>
  <si>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</si>
  <si>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</si>
  <si>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</si>
  <si>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</si>
  <si>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</si>
  <si>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</si>
  <si>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</si>
  <si>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</si>
  <si>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</si>
  <si>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</si>
  <si>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</si>
  <si>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</si>
  <si>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</si>
  <si>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</si>
  <si>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</si>
  <si>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</si>
  <si>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</si>
  <si>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</si>
  <si>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</si>
  <si>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</si>
  <si>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</si>
  <si>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</si>
  <si>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</si>
  <si>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</si>
  <si>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</si>
  <si>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</si>
  <si>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</si>
  <si>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</si>
  <si>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</si>
  <si>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</si>
  <si>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</si>
  <si>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</si>
  <si>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</si>
  <si>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</si>
  <si>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</si>
  <si>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</si>
  <si>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</si>
  <si>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</si>
  <si>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</si>
  <si>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</si>
  <si>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</si>
  <si>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</si>
  <si>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</si>
  <si>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</si>
  <si>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</si>
  <si>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</si>
  <si>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</si>
  <si>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</si>
  <si>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</si>
  <si>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</si>
  <si>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</si>
  <si>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</si>
  <si>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</si>
  <si>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</si>
  <si>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</si>
  <si>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</si>
  <si>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</si>
  <si>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</si>
  <si>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</si>
  <si>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</si>
  <si>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</si>
  <si>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</si>
  <si>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</si>
  <si>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</si>
  <si>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</si>
  <si>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</si>
  <si>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</si>
  <si>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</si>
  <si>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</si>
  <si>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</si>
  <si>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</si>
  <si>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</si>
  <si>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</si>
  <si>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</si>
  <si>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</si>
  <si>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</si>
  <si>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</si>
  <si>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</si>
  <si>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</si>
  <si>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</si>
  <si>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</si>
  <si>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</si>
  <si>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</si>
  <si>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</si>
  <si>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</si>
  <si>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</si>
  <si>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</si>
  <si>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</si>
  <si>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</si>
  <si>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</si>
  <si>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</si>
  <si>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</si>
  <si>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</si>
  <si>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</si>
  <si>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</si>
  <si>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</si>
  <si>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</si>
  <si>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</si>
  <si>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</si>
  <si>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</si>
  <si>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</si>
  <si>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</si>
  <si>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</si>
  <si>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</si>
  <si>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</si>
  <si>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</si>
  <si>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</si>
  <si>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</si>
  <si>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</si>
  <si>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</si>
  <si>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</si>
  <si>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</si>
  <si>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</si>
  <si>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</si>
  <si>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</si>
  <si>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</si>
  <si>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</si>
  <si>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</si>
  <si>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</si>
  <si>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</si>
  <si>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</si>
  <si>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</si>
  <si>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</si>
  <si>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</si>
  <si>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</si>
  <si>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</si>
  <si>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</si>
  <si>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</si>
  <si>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</si>
  <si>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</si>
  <si>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</si>
  <si>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</si>
  <si>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</si>
  <si>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</si>
  <si>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</si>
  <si>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</si>
  <si>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</si>
  <si>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</si>
  <si>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</si>
  <si>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</si>
  <si>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</si>
  <si>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</si>
  <si>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</si>
  <si>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</si>
  <si>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</si>
  <si>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</si>
  <si>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</si>
  <si>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</si>
  <si>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</si>
  <si>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</si>
  <si>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</si>
  <si>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</si>
  <si>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</si>
  <si>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</si>
  <si>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</si>
  <si>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</si>
  <si>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</si>
  <si>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</si>
  <si>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</si>
  <si>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</si>
  <si>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</si>
  <si>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</si>
  <si>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</si>
  <si>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</si>
  <si>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</si>
  <si>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</si>
  <si>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</si>
  <si>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</si>
  <si>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</si>
  <si>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</si>
  <si>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</si>
  <si>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</si>
  <si>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</si>
  <si>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</si>
  <si>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</si>
  <si>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</si>
  <si>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</si>
  <si>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</si>
  <si>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</si>
  <si>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</si>
  <si>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</si>
  <si>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</si>
  <si>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</si>
  <si>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</si>
  <si>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</si>
  <si>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</si>
  <si>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</si>
  <si>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</si>
  <si>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</si>
  <si>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</si>
  <si>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</si>
  <si>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</si>
  <si>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</si>
  <si>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</si>
  <si>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</si>
  <si>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</si>
  <si>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</si>
  <si>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</si>
  <si>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</si>
  <si>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</si>
  <si>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</si>
  <si>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</si>
  <si>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</si>
  <si>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</si>
  <si>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</si>
  <si>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</si>
  <si>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</si>
  <si>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</si>
  <si>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</si>
  <si>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</si>
  <si>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</si>
  <si>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</si>
  <si>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</si>
  <si>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</si>
  <si>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</si>
  <si>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</si>
  <si>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</si>
  <si>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</si>
  <si>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</si>
  <si>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</si>
  <si>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</si>
  <si>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</si>
  <si>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</si>
  <si>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</si>
  <si>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</si>
  <si>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</si>
  <si>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</si>
  <si>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</si>
  <si>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</si>
  <si>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</si>
  <si>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</si>
  <si>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</si>
  <si>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</si>
  <si>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</si>
  <si>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</si>
  <si>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</si>
  <si>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</si>
  <si>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</si>
  <si>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</si>
  <si>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</si>
  <si>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</si>
  <si>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</si>
  <si>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</si>
  <si>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</si>
  <si>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</si>
  <si>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</si>
  <si>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</si>
  <si>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</si>
  <si>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</si>
  <si>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</si>
  <si>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</si>
  <si>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</si>
  <si>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</si>
  <si>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</si>
  <si>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</si>
  <si>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</si>
  <si>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</si>
  <si>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</si>
  <si>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</si>
  <si>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</si>
  <si>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</si>
  <si>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</si>
  <si>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</si>
  <si>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</si>
  <si>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</si>
  <si>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</si>
  <si>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</si>
  <si>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</si>
  <si>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</si>
  <si>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</si>
  <si>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</si>
  <si>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</si>
  <si>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</si>
  <si>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</si>
  <si>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</si>
  <si>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</si>
  <si>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</si>
  <si>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</si>
  <si>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</si>
  <si>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</si>
  <si>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</si>
  <si>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</si>
  <si>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</si>
  <si>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</si>
  <si>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</si>
  <si>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</si>
  <si>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</si>
  <si>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</si>
  <si>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</si>
  <si>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</si>
  <si>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</si>
  <si>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</si>
  <si>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</si>
  <si>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</si>
  <si>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</si>
  <si>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</si>
  <si>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</si>
  <si>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</si>
  <si>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</si>
  <si>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</si>
  <si>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</si>
  <si>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</si>
  <si>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</si>
  <si>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</si>
  <si>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</si>
  <si>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</si>
  <si>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</si>
  <si>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</si>
  <si>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</si>
  <si>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</si>
  <si>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</si>
  <si>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</si>
  <si>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</si>
  <si>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</si>
  <si>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</si>
  <si>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</si>
  <si>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</si>
  <si>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</si>
  <si>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</si>
  <si>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</si>
  <si>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</si>
  <si>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</si>
  <si>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</si>
  <si>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</si>
  <si>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</si>
  <si>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</si>
  <si>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</si>
  <si>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</si>
  <si>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</si>
  <si>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</si>
  <si>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</si>
  <si>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</si>
  <si>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</si>
  <si>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</si>
  <si>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</si>
  <si>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</si>
  <si>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</si>
  <si>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</si>
  <si>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</si>
  <si>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</si>
  <si>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</si>
  <si>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</si>
  <si>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</si>
  <si>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</si>
  <si>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</si>
  <si>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</si>
  <si>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</si>
  <si>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</si>
  <si>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</si>
  <si>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</si>
  <si>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</si>
  <si>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</si>
  <si>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</si>
  <si>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</si>
  <si>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</si>
  <si>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</si>
  <si>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</si>
  <si>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</si>
  <si>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</si>
  <si>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</si>
  <si>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a622000</t>
  </si>
  <si>
    <t>23286 INSTITUT ZA JAVNE FINANCIJE</t>
  </si>
  <si>
    <t>Natalija Špehar</t>
  </si>
  <si>
    <t>01/4886442</t>
  </si>
  <si>
    <t>Natalija.Spehar@ijf.hr</t>
  </si>
  <si>
    <t>HRVATSKA ZAKLADA ZA ZNANOST (52209)</t>
  </si>
  <si>
    <t>Zagreb, 26.9.2022.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</si>
</sst>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5" zeroHeight="1"/>
  <cols>
    <col min="1" max="1" width="7.5546875" style="97" customWidth="1"/>
    <col min="2" max="2" width="36.109375" style="97" bestFit="1" customWidth="1"/>
    <col min="3" max="3" width="21.44140625" style="97" customWidth="1"/>
    <col min="4" max="4" width="21.109375" style="97" customWidth="1"/>
    <col min="5" max="5" width="21.6640625" style="97" customWidth="1"/>
    <col min="6" max="6" width="11.44140625" style="97" customWidth="1"/>
    <col min="7" max="11" width="11.44140625" style="97" hidden="1" customWidth="1"/>
    <col min="12" max="12" width="16.44140625" style="97" hidden="1" customWidth="1"/>
    <col min="13" max="13" width="7.88671875" style="97" hidden="1" customWidth="1"/>
    <col min="14" max="14" width="97.5546875" style="97" hidden="1" customWidth="1"/>
    <col min="15" max="15" width="19.5546875" style="97" hidden="1" customWidth="1"/>
    <col min="16" max="18" width="11.44140625" style="97" hidden="1" customWidth="1"/>
    <col min="19" max="19" width="12.88671875" style="97" hidden="1" customWidth="1"/>
    <col min="20" max="26" width="11.44140625" style="97" hidden="1" customWidth="1"/>
    <col min="27" max="16384" width="14.441406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5278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6" thickBot="1">
      <c r="A4" s="98"/>
      <c r="B4" s="137" t="s">
        <v>0</v>
      </c>
      <c r="C4" s="359" t="s">
        <v>5283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6" thickBot="1">
      <c r="A5" s="99"/>
      <c r="B5" s="137" t="s">
        <v>1</v>
      </c>
      <c r="C5" s="359" t="s">
        <v>5279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6" thickBot="1">
      <c r="A6" s="102"/>
      <c r="B6" s="137" t="s">
        <v>2</v>
      </c>
      <c r="C6" s="359" t="s">
        <v>5280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6" thickBot="1">
      <c r="A7" s="102"/>
      <c r="B7" s="137" t="s">
        <v>263</v>
      </c>
      <c r="C7" s="359" t="s">
        <v>5281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28.8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1398000</v>
      </c>
      <c r="D16" s="107">
        <f>+D17+D18</f>
        <v>1410000</v>
      </c>
      <c r="E16" s="107">
        <f>+E17+E18</f>
        <v>1415000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1398000</v>
      </c>
      <c r="D17" s="110">
        <f>+'A.1 PRIHODI'!D30</f>
        <v>1410000</v>
      </c>
      <c r="E17" s="110">
        <f>+'A.1 PRIHODI'!D44</f>
        <v>1415000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1488000</v>
      </c>
      <c r="D19" s="114">
        <f>+D20+D21</f>
        <v>1450000</v>
      </c>
      <c r="E19" s="114">
        <f>+E20+E21</f>
        <v>1445000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1471450</v>
      </c>
      <c r="D20" s="116">
        <f>+'A.2 RASHODI'!D22</f>
        <v>1433843</v>
      </c>
      <c r="E20" s="116">
        <f>+'A.2 RASHODI'!D39</f>
        <v>1428843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16550</v>
      </c>
      <c r="D21" s="116">
        <f>+'A.2 RASHODI'!D30</f>
        <v>16157</v>
      </c>
      <c r="E21" s="116">
        <f>+'A.2 RASHODI'!D47</f>
        <v>16157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>
      <c r="A22" s="106"/>
      <c r="B22" s="106" t="s">
        <v>10</v>
      </c>
      <c r="C22" s="107">
        <f>+C16-C19</f>
        <v>-90000</v>
      </c>
      <c r="D22" s="107">
        <f>+D16-D19</f>
        <v>-40000</v>
      </c>
      <c r="E22" s="107">
        <f>+E16-E19</f>
        <v>-30000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28.8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28.8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28.8">
      <c r="A29" s="117" t="s">
        <v>11</v>
      </c>
      <c r="B29" s="299" t="s">
        <v>5083</v>
      </c>
      <c r="C29" s="115">
        <f>+'Unos prijenosa'!D5</f>
        <v>470000</v>
      </c>
      <c r="D29" s="115">
        <f>+'Unos prijenosa'!D13</f>
        <v>380000</v>
      </c>
      <c r="E29" s="115">
        <f>+'Unos prijenosa'!D21</f>
        <v>340000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28.8">
      <c r="A30" s="117" t="s">
        <v>12</v>
      </c>
      <c r="B30" s="299" t="s">
        <v>5084</v>
      </c>
      <c r="C30" s="119">
        <f>+'Unos prijenosa'!D7</f>
        <v>-380000</v>
      </c>
      <c r="D30" s="119">
        <f>+'Unos prijenosa'!D15</f>
        <v>-340000</v>
      </c>
      <c r="E30" s="120">
        <f>+'Unos prijenosa'!D23</f>
        <v>-310000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>
      <c r="A31" s="106"/>
      <c r="B31" s="106" t="s">
        <v>15</v>
      </c>
      <c r="C31" s="114">
        <f>+C27-C28+C29+C30</f>
        <v>90000</v>
      </c>
      <c r="D31" s="114">
        <f t="shared" ref="D31:E31" si="2">+D27-D28+D29+D30</f>
        <v>40000</v>
      </c>
      <c r="E31" s="114">
        <f t="shared" si="2"/>
        <v>30000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6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6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>
      <c r="A62" s="106"/>
      <c r="B62" s="106" t="s">
        <v>4</v>
      </c>
      <c r="C62" s="107">
        <f>SUM(C63:C64)</f>
        <v>10533231</v>
      </c>
      <c r="D62" s="107">
        <f>+D63+D64</f>
        <v>10623645</v>
      </c>
      <c r="E62" s="107">
        <f>+E63+E64</f>
        <v>10661317.5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10533231</v>
      </c>
      <c r="D63" s="110">
        <f t="shared" ref="D63:E63" si="3">+D17*7.5345</f>
        <v>10623645</v>
      </c>
      <c r="E63" s="110">
        <f t="shared" si="3"/>
        <v>10661317.5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11211336</v>
      </c>
      <c r="D65" s="114">
        <f>+D66+D67</f>
        <v>10925025</v>
      </c>
      <c r="E65" s="114">
        <f>+E66+E67</f>
        <v>10887352.5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>
      <c r="A66" s="113">
        <v>3</v>
      </c>
      <c r="B66" s="106" t="s">
        <v>8</v>
      </c>
      <c r="C66" s="110">
        <f>+C20*7.5345</f>
        <v>11086640.025</v>
      </c>
      <c r="D66" s="110">
        <f t="shared" si="4"/>
        <v>10803290.0835</v>
      </c>
      <c r="E66" s="110">
        <f t="shared" si="4"/>
        <v>10765617.5835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>
      <c r="A67" s="109">
        <v>4</v>
      </c>
      <c r="B67" s="111" t="s">
        <v>9</v>
      </c>
      <c r="C67" s="110">
        <f>+C21*7.5345</f>
        <v>124695.97500000001</v>
      </c>
      <c r="D67" s="110">
        <f t="shared" si="4"/>
        <v>121734.91650000001</v>
      </c>
      <c r="E67" s="110">
        <f t="shared" si="4"/>
        <v>121734.91650000001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>
      <c r="A68" s="106"/>
      <c r="B68" s="106" t="s">
        <v>10</v>
      </c>
      <c r="C68" s="107">
        <f>+C62-C65</f>
        <v>-678105</v>
      </c>
      <c r="D68" s="107">
        <f>+D62-D65</f>
        <v>-301380</v>
      </c>
      <c r="E68" s="107">
        <f>+E62-E65</f>
        <v>-226035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28.8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28.8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28.8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28.8">
      <c r="A75" s="117" t="s">
        <v>11</v>
      </c>
      <c r="B75" s="299" t="s">
        <v>5083</v>
      </c>
      <c r="C75" s="110">
        <f t="shared" ref="C75:E75" si="9">+C29*7.5345</f>
        <v>3541215</v>
      </c>
      <c r="D75" s="110">
        <f t="shared" si="9"/>
        <v>2863110</v>
      </c>
      <c r="E75" s="110">
        <f t="shared" si="9"/>
        <v>2561730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-2863110</v>
      </c>
      <c r="D76" s="110">
        <f t="shared" si="10"/>
        <v>-2561730</v>
      </c>
      <c r="E76" s="110">
        <f t="shared" si="10"/>
        <v>-2335695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>
      <c r="A77" s="106"/>
      <c r="B77" s="106" t="s">
        <v>15</v>
      </c>
      <c r="C77" s="114">
        <f>+C73-C74+C75+C76</f>
        <v>678105</v>
      </c>
      <c r="D77" s="114">
        <f t="shared" ref="D77:E77" si="11">+D73-D74+D75+D76</f>
        <v>301380</v>
      </c>
      <c r="E77" s="114">
        <f t="shared" si="11"/>
        <v>226035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opLeftCell="A10"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4.4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96.6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6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96.6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6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96.6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C201" sqref="C201"/>
    </sheetView>
  </sheetViews>
  <sheetFormatPr defaultRowHeight="14.4"/>
  <cols>
    <col min="1" max="1" width="14" style="148" customWidth="1"/>
    <col min="2" max="2" width="41.44140625" style="148" customWidth="1"/>
    <col min="4" max="4" width="62.6640625" customWidth="1"/>
    <col min="5" max="5" width="9.109375" style="333"/>
    <col min="6" max="6" width="43.109375" bestFit="1" customWidth="1"/>
    <col min="7" max="8" width="9.33203125" style="317" customWidth="1"/>
  </cols>
  <sheetData>
    <row r="1" spans="1:8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4.4"/>
  <cols>
    <col min="1" max="1" width="22.554687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79" workbookViewId="0">
      <selection activeCell="H17" sqref="H17"/>
    </sheetView>
  </sheetViews>
  <sheetFormatPr defaultRowHeight="14.4"/>
  <cols>
    <col min="1" max="1" width="11.33203125" bestFit="1" customWidth="1"/>
    <col min="2" max="2" width="91.109375" customWidth="1"/>
    <col min="3" max="3" width="20.44140625" style="177" bestFit="1" customWidth="1"/>
    <col min="4" max="5" width="23.6640625" style="178" customWidth="1"/>
    <col min="6" max="6" width="11.6640625" style="176" customWidth="1"/>
  </cols>
  <sheetData>
    <row r="1" spans="1:6" ht="20.399999999999999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91" customWidth="1"/>
    <col min="2" max="2" width="6.88671875" style="296" customWidth="1"/>
    <col min="3" max="4" width="81.6640625" style="292" customWidth="1"/>
    <col min="5" max="5" width="37.109375" style="292" customWidth="1"/>
    <col min="6" max="6" width="24.6640625" style="293" customWidth="1"/>
    <col min="7" max="7" width="11.6640625" style="292" customWidth="1"/>
    <col min="8" max="8" width="12" style="297" bestFit="1" customWidth="1"/>
    <col min="9" max="9" width="21.6640625" style="239" customWidth="1"/>
    <col min="10" max="257" width="9.109375" style="239"/>
    <col min="258" max="258" width="4.5546875" style="239" customWidth="1"/>
    <col min="259" max="259" width="6.88671875" style="239" customWidth="1"/>
    <col min="260" max="260" width="81.6640625" style="239" customWidth="1"/>
    <col min="261" max="261" width="37.109375" style="239" customWidth="1"/>
    <col min="262" max="262" width="24.6640625" style="239" customWidth="1"/>
    <col min="263" max="263" width="11.6640625" style="239" customWidth="1"/>
    <col min="264" max="264" width="12" style="239" bestFit="1" customWidth="1"/>
    <col min="265" max="265" width="21.6640625" style="239" customWidth="1"/>
    <col min="266" max="513" width="9.109375" style="239"/>
    <col min="514" max="514" width="4.5546875" style="239" customWidth="1"/>
    <col min="515" max="515" width="6.88671875" style="239" customWidth="1"/>
    <col min="516" max="516" width="81.6640625" style="239" customWidth="1"/>
    <col min="517" max="517" width="37.109375" style="239" customWidth="1"/>
    <col min="518" max="518" width="24.6640625" style="239" customWidth="1"/>
    <col min="519" max="519" width="11.6640625" style="239" customWidth="1"/>
    <col min="520" max="520" width="12" style="239" bestFit="1" customWidth="1"/>
    <col min="521" max="521" width="21.6640625" style="239" customWidth="1"/>
    <col min="522" max="769" width="9.109375" style="239"/>
    <col min="770" max="770" width="4.5546875" style="239" customWidth="1"/>
    <col min="771" max="771" width="6.88671875" style="239" customWidth="1"/>
    <col min="772" max="772" width="81.6640625" style="239" customWidth="1"/>
    <col min="773" max="773" width="37.109375" style="239" customWidth="1"/>
    <col min="774" max="774" width="24.6640625" style="239" customWidth="1"/>
    <col min="775" max="775" width="11.6640625" style="239" customWidth="1"/>
    <col min="776" max="776" width="12" style="239" bestFit="1" customWidth="1"/>
    <col min="777" max="777" width="21.6640625" style="239" customWidth="1"/>
    <col min="778" max="1025" width="9.109375" style="239"/>
    <col min="1026" max="1026" width="4.5546875" style="239" customWidth="1"/>
    <col min="1027" max="1027" width="6.88671875" style="239" customWidth="1"/>
    <col min="1028" max="1028" width="81.6640625" style="239" customWidth="1"/>
    <col min="1029" max="1029" width="37.109375" style="239" customWidth="1"/>
    <col min="1030" max="1030" width="24.6640625" style="239" customWidth="1"/>
    <col min="1031" max="1031" width="11.6640625" style="239" customWidth="1"/>
    <col min="1032" max="1032" width="12" style="239" bestFit="1" customWidth="1"/>
    <col min="1033" max="1033" width="21.6640625" style="239" customWidth="1"/>
    <col min="1034" max="1281" width="9.109375" style="239"/>
    <col min="1282" max="1282" width="4.5546875" style="239" customWidth="1"/>
    <col min="1283" max="1283" width="6.88671875" style="239" customWidth="1"/>
    <col min="1284" max="1284" width="81.6640625" style="239" customWidth="1"/>
    <col min="1285" max="1285" width="37.109375" style="239" customWidth="1"/>
    <col min="1286" max="1286" width="24.6640625" style="239" customWidth="1"/>
    <col min="1287" max="1287" width="11.6640625" style="239" customWidth="1"/>
    <col min="1288" max="1288" width="12" style="239" bestFit="1" customWidth="1"/>
    <col min="1289" max="1289" width="21.6640625" style="239" customWidth="1"/>
    <col min="1290" max="1537" width="9.109375" style="239"/>
    <col min="1538" max="1538" width="4.5546875" style="239" customWidth="1"/>
    <col min="1539" max="1539" width="6.88671875" style="239" customWidth="1"/>
    <col min="1540" max="1540" width="81.6640625" style="239" customWidth="1"/>
    <col min="1541" max="1541" width="37.109375" style="239" customWidth="1"/>
    <col min="1542" max="1542" width="24.6640625" style="239" customWidth="1"/>
    <col min="1543" max="1543" width="11.6640625" style="239" customWidth="1"/>
    <col min="1544" max="1544" width="12" style="239" bestFit="1" customWidth="1"/>
    <col min="1545" max="1545" width="21.6640625" style="239" customWidth="1"/>
    <col min="1546" max="1793" width="9.109375" style="239"/>
    <col min="1794" max="1794" width="4.5546875" style="239" customWidth="1"/>
    <col min="1795" max="1795" width="6.88671875" style="239" customWidth="1"/>
    <col min="1796" max="1796" width="81.6640625" style="239" customWidth="1"/>
    <col min="1797" max="1797" width="37.109375" style="239" customWidth="1"/>
    <col min="1798" max="1798" width="24.6640625" style="239" customWidth="1"/>
    <col min="1799" max="1799" width="11.6640625" style="239" customWidth="1"/>
    <col min="1800" max="1800" width="12" style="239" bestFit="1" customWidth="1"/>
    <col min="1801" max="1801" width="21.6640625" style="239" customWidth="1"/>
    <col min="1802" max="2049" width="9.109375" style="239"/>
    <col min="2050" max="2050" width="4.5546875" style="239" customWidth="1"/>
    <col min="2051" max="2051" width="6.88671875" style="239" customWidth="1"/>
    <col min="2052" max="2052" width="81.6640625" style="239" customWidth="1"/>
    <col min="2053" max="2053" width="37.109375" style="239" customWidth="1"/>
    <col min="2054" max="2054" width="24.6640625" style="239" customWidth="1"/>
    <col min="2055" max="2055" width="11.6640625" style="239" customWidth="1"/>
    <col min="2056" max="2056" width="12" style="239" bestFit="1" customWidth="1"/>
    <col min="2057" max="2057" width="21.6640625" style="239" customWidth="1"/>
    <col min="2058" max="2305" width="9.109375" style="239"/>
    <col min="2306" max="2306" width="4.5546875" style="239" customWidth="1"/>
    <col min="2307" max="2307" width="6.88671875" style="239" customWidth="1"/>
    <col min="2308" max="2308" width="81.6640625" style="239" customWidth="1"/>
    <col min="2309" max="2309" width="37.109375" style="239" customWidth="1"/>
    <col min="2310" max="2310" width="24.6640625" style="239" customWidth="1"/>
    <col min="2311" max="2311" width="11.6640625" style="239" customWidth="1"/>
    <col min="2312" max="2312" width="12" style="239" bestFit="1" customWidth="1"/>
    <col min="2313" max="2313" width="21.6640625" style="239" customWidth="1"/>
    <col min="2314" max="2561" width="9.109375" style="239"/>
    <col min="2562" max="2562" width="4.5546875" style="239" customWidth="1"/>
    <col min="2563" max="2563" width="6.88671875" style="239" customWidth="1"/>
    <col min="2564" max="2564" width="81.6640625" style="239" customWidth="1"/>
    <col min="2565" max="2565" width="37.109375" style="239" customWidth="1"/>
    <col min="2566" max="2566" width="24.6640625" style="239" customWidth="1"/>
    <col min="2567" max="2567" width="11.6640625" style="239" customWidth="1"/>
    <col min="2568" max="2568" width="12" style="239" bestFit="1" customWidth="1"/>
    <col min="2569" max="2569" width="21.6640625" style="239" customWidth="1"/>
    <col min="2570" max="2817" width="9.109375" style="239"/>
    <col min="2818" max="2818" width="4.5546875" style="239" customWidth="1"/>
    <col min="2819" max="2819" width="6.88671875" style="239" customWidth="1"/>
    <col min="2820" max="2820" width="81.6640625" style="239" customWidth="1"/>
    <col min="2821" max="2821" width="37.109375" style="239" customWidth="1"/>
    <col min="2822" max="2822" width="24.6640625" style="239" customWidth="1"/>
    <col min="2823" max="2823" width="11.6640625" style="239" customWidth="1"/>
    <col min="2824" max="2824" width="12" style="239" bestFit="1" customWidth="1"/>
    <col min="2825" max="2825" width="21.6640625" style="239" customWidth="1"/>
    <col min="2826" max="3073" width="9.109375" style="239"/>
    <col min="3074" max="3074" width="4.5546875" style="239" customWidth="1"/>
    <col min="3075" max="3075" width="6.88671875" style="239" customWidth="1"/>
    <col min="3076" max="3076" width="81.6640625" style="239" customWidth="1"/>
    <col min="3077" max="3077" width="37.109375" style="239" customWidth="1"/>
    <col min="3078" max="3078" width="24.6640625" style="239" customWidth="1"/>
    <col min="3079" max="3079" width="11.6640625" style="239" customWidth="1"/>
    <col min="3080" max="3080" width="12" style="239" bestFit="1" customWidth="1"/>
    <col min="3081" max="3081" width="21.6640625" style="239" customWidth="1"/>
    <col min="3082" max="3329" width="9.109375" style="239"/>
    <col min="3330" max="3330" width="4.5546875" style="239" customWidth="1"/>
    <col min="3331" max="3331" width="6.88671875" style="239" customWidth="1"/>
    <col min="3332" max="3332" width="81.6640625" style="239" customWidth="1"/>
    <col min="3333" max="3333" width="37.109375" style="239" customWidth="1"/>
    <col min="3334" max="3334" width="24.6640625" style="239" customWidth="1"/>
    <col min="3335" max="3335" width="11.6640625" style="239" customWidth="1"/>
    <col min="3336" max="3336" width="12" style="239" bestFit="1" customWidth="1"/>
    <col min="3337" max="3337" width="21.6640625" style="239" customWidth="1"/>
    <col min="3338" max="3585" width="9.109375" style="239"/>
    <col min="3586" max="3586" width="4.5546875" style="239" customWidth="1"/>
    <col min="3587" max="3587" width="6.88671875" style="239" customWidth="1"/>
    <col min="3588" max="3588" width="81.6640625" style="239" customWidth="1"/>
    <col min="3589" max="3589" width="37.109375" style="239" customWidth="1"/>
    <col min="3590" max="3590" width="24.6640625" style="239" customWidth="1"/>
    <col min="3591" max="3591" width="11.6640625" style="239" customWidth="1"/>
    <col min="3592" max="3592" width="12" style="239" bestFit="1" customWidth="1"/>
    <col min="3593" max="3593" width="21.6640625" style="239" customWidth="1"/>
    <col min="3594" max="3841" width="9.109375" style="239"/>
    <col min="3842" max="3842" width="4.5546875" style="239" customWidth="1"/>
    <col min="3843" max="3843" width="6.88671875" style="239" customWidth="1"/>
    <col min="3844" max="3844" width="81.6640625" style="239" customWidth="1"/>
    <col min="3845" max="3845" width="37.109375" style="239" customWidth="1"/>
    <col min="3846" max="3846" width="24.6640625" style="239" customWidth="1"/>
    <col min="3847" max="3847" width="11.6640625" style="239" customWidth="1"/>
    <col min="3848" max="3848" width="12" style="239" bestFit="1" customWidth="1"/>
    <col min="3849" max="3849" width="21.6640625" style="239" customWidth="1"/>
    <col min="3850" max="4097" width="9.109375" style="239"/>
    <col min="4098" max="4098" width="4.5546875" style="239" customWidth="1"/>
    <col min="4099" max="4099" width="6.88671875" style="239" customWidth="1"/>
    <col min="4100" max="4100" width="81.6640625" style="239" customWidth="1"/>
    <col min="4101" max="4101" width="37.109375" style="239" customWidth="1"/>
    <col min="4102" max="4102" width="24.6640625" style="239" customWidth="1"/>
    <col min="4103" max="4103" width="11.6640625" style="239" customWidth="1"/>
    <col min="4104" max="4104" width="12" style="239" bestFit="1" customWidth="1"/>
    <col min="4105" max="4105" width="21.6640625" style="239" customWidth="1"/>
    <col min="4106" max="4353" width="9.109375" style="239"/>
    <col min="4354" max="4354" width="4.5546875" style="239" customWidth="1"/>
    <col min="4355" max="4355" width="6.88671875" style="239" customWidth="1"/>
    <col min="4356" max="4356" width="81.6640625" style="239" customWidth="1"/>
    <col min="4357" max="4357" width="37.109375" style="239" customWidth="1"/>
    <col min="4358" max="4358" width="24.6640625" style="239" customWidth="1"/>
    <col min="4359" max="4359" width="11.6640625" style="239" customWidth="1"/>
    <col min="4360" max="4360" width="12" style="239" bestFit="1" customWidth="1"/>
    <col min="4361" max="4361" width="21.6640625" style="239" customWidth="1"/>
    <col min="4362" max="4609" width="9.109375" style="239"/>
    <col min="4610" max="4610" width="4.5546875" style="239" customWidth="1"/>
    <col min="4611" max="4611" width="6.88671875" style="239" customWidth="1"/>
    <col min="4612" max="4612" width="81.6640625" style="239" customWidth="1"/>
    <col min="4613" max="4613" width="37.109375" style="239" customWidth="1"/>
    <col min="4614" max="4614" width="24.6640625" style="239" customWidth="1"/>
    <col min="4615" max="4615" width="11.6640625" style="239" customWidth="1"/>
    <col min="4616" max="4616" width="12" style="239" bestFit="1" customWidth="1"/>
    <col min="4617" max="4617" width="21.6640625" style="239" customWidth="1"/>
    <col min="4618" max="4865" width="9.109375" style="239"/>
    <col min="4866" max="4866" width="4.5546875" style="239" customWidth="1"/>
    <col min="4867" max="4867" width="6.88671875" style="239" customWidth="1"/>
    <col min="4868" max="4868" width="81.6640625" style="239" customWidth="1"/>
    <col min="4869" max="4869" width="37.109375" style="239" customWidth="1"/>
    <col min="4870" max="4870" width="24.6640625" style="239" customWidth="1"/>
    <col min="4871" max="4871" width="11.6640625" style="239" customWidth="1"/>
    <col min="4872" max="4872" width="12" style="239" bestFit="1" customWidth="1"/>
    <col min="4873" max="4873" width="21.6640625" style="239" customWidth="1"/>
    <col min="4874" max="5121" width="9.109375" style="239"/>
    <col min="5122" max="5122" width="4.5546875" style="239" customWidth="1"/>
    <col min="5123" max="5123" width="6.88671875" style="239" customWidth="1"/>
    <col min="5124" max="5124" width="81.6640625" style="239" customWidth="1"/>
    <col min="5125" max="5125" width="37.109375" style="239" customWidth="1"/>
    <col min="5126" max="5126" width="24.6640625" style="239" customWidth="1"/>
    <col min="5127" max="5127" width="11.6640625" style="239" customWidth="1"/>
    <col min="5128" max="5128" width="12" style="239" bestFit="1" customWidth="1"/>
    <col min="5129" max="5129" width="21.6640625" style="239" customWidth="1"/>
    <col min="5130" max="5377" width="9.109375" style="239"/>
    <col min="5378" max="5378" width="4.5546875" style="239" customWidth="1"/>
    <col min="5379" max="5379" width="6.88671875" style="239" customWidth="1"/>
    <col min="5380" max="5380" width="81.6640625" style="239" customWidth="1"/>
    <col min="5381" max="5381" width="37.109375" style="239" customWidth="1"/>
    <col min="5382" max="5382" width="24.6640625" style="239" customWidth="1"/>
    <col min="5383" max="5383" width="11.6640625" style="239" customWidth="1"/>
    <col min="5384" max="5384" width="12" style="239" bestFit="1" customWidth="1"/>
    <col min="5385" max="5385" width="21.6640625" style="239" customWidth="1"/>
    <col min="5386" max="5633" width="9.109375" style="239"/>
    <col min="5634" max="5634" width="4.5546875" style="239" customWidth="1"/>
    <col min="5635" max="5635" width="6.88671875" style="239" customWidth="1"/>
    <col min="5636" max="5636" width="81.6640625" style="239" customWidth="1"/>
    <col min="5637" max="5637" width="37.109375" style="239" customWidth="1"/>
    <col min="5638" max="5638" width="24.6640625" style="239" customWidth="1"/>
    <col min="5639" max="5639" width="11.6640625" style="239" customWidth="1"/>
    <col min="5640" max="5640" width="12" style="239" bestFit="1" customWidth="1"/>
    <col min="5641" max="5641" width="21.6640625" style="239" customWidth="1"/>
    <col min="5642" max="5889" width="9.109375" style="239"/>
    <col min="5890" max="5890" width="4.5546875" style="239" customWidth="1"/>
    <col min="5891" max="5891" width="6.88671875" style="239" customWidth="1"/>
    <col min="5892" max="5892" width="81.6640625" style="239" customWidth="1"/>
    <col min="5893" max="5893" width="37.109375" style="239" customWidth="1"/>
    <col min="5894" max="5894" width="24.6640625" style="239" customWidth="1"/>
    <col min="5895" max="5895" width="11.6640625" style="239" customWidth="1"/>
    <col min="5896" max="5896" width="12" style="239" bestFit="1" customWidth="1"/>
    <col min="5897" max="5897" width="21.6640625" style="239" customWidth="1"/>
    <col min="5898" max="6145" width="9.109375" style="239"/>
    <col min="6146" max="6146" width="4.5546875" style="239" customWidth="1"/>
    <col min="6147" max="6147" width="6.88671875" style="239" customWidth="1"/>
    <col min="6148" max="6148" width="81.6640625" style="239" customWidth="1"/>
    <col min="6149" max="6149" width="37.109375" style="239" customWidth="1"/>
    <col min="6150" max="6150" width="24.6640625" style="239" customWidth="1"/>
    <col min="6151" max="6151" width="11.6640625" style="239" customWidth="1"/>
    <col min="6152" max="6152" width="12" style="239" bestFit="1" customWidth="1"/>
    <col min="6153" max="6153" width="21.6640625" style="239" customWidth="1"/>
    <col min="6154" max="6401" width="9.109375" style="239"/>
    <col min="6402" max="6402" width="4.5546875" style="239" customWidth="1"/>
    <col min="6403" max="6403" width="6.88671875" style="239" customWidth="1"/>
    <col min="6404" max="6404" width="81.6640625" style="239" customWidth="1"/>
    <col min="6405" max="6405" width="37.109375" style="239" customWidth="1"/>
    <col min="6406" max="6406" width="24.6640625" style="239" customWidth="1"/>
    <col min="6407" max="6407" width="11.6640625" style="239" customWidth="1"/>
    <col min="6408" max="6408" width="12" style="239" bestFit="1" customWidth="1"/>
    <col min="6409" max="6409" width="21.6640625" style="239" customWidth="1"/>
    <col min="6410" max="6657" width="9.109375" style="239"/>
    <col min="6658" max="6658" width="4.5546875" style="239" customWidth="1"/>
    <col min="6659" max="6659" width="6.88671875" style="239" customWidth="1"/>
    <col min="6660" max="6660" width="81.6640625" style="239" customWidth="1"/>
    <col min="6661" max="6661" width="37.109375" style="239" customWidth="1"/>
    <col min="6662" max="6662" width="24.6640625" style="239" customWidth="1"/>
    <col min="6663" max="6663" width="11.6640625" style="239" customWidth="1"/>
    <col min="6664" max="6664" width="12" style="239" bestFit="1" customWidth="1"/>
    <col min="6665" max="6665" width="21.6640625" style="239" customWidth="1"/>
    <col min="6666" max="6913" width="9.109375" style="239"/>
    <col min="6914" max="6914" width="4.5546875" style="239" customWidth="1"/>
    <col min="6915" max="6915" width="6.88671875" style="239" customWidth="1"/>
    <col min="6916" max="6916" width="81.6640625" style="239" customWidth="1"/>
    <col min="6917" max="6917" width="37.109375" style="239" customWidth="1"/>
    <col min="6918" max="6918" width="24.6640625" style="239" customWidth="1"/>
    <col min="6919" max="6919" width="11.6640625" style="239" customWidth="1"/>
    <col min="6920" max="6920" width="12" style="239" bestFit="1" customWidth="1"/>
    <col min="6921" max="6921" width="21.6640625" style="239" customWidth="1"/>
    <col min="6922" max="7169" width="9.109375" style="239"/>
    <col min="7170" max="7170" width="4.5546875" style="239" customWidth="1"/>
    <col min="7171" max="7171" width="6.88671875" style="239" customWidth="1"/>
    <col min="7172" max="7172" width="81.6640625" style="239" customWidth="1"/>
    <col min="7173" max="7173" width="37.109375" style="239" customWidth="1"/>
    <col min="7174" max="7174" width="24.6640625" style="239" customWidth="1"/>
    <col min="7175" max="7175" width="11.6640625" style="239" customWidth="1"/>
    <col min="7176" max="7176" width="12" style="239" bestFit="1" customWidth="1"/>
    <col min="7177" max="7177" width="21.6640625" style="239" customWidth="1"/>
    <col min="7178" max="7425" width="9.109375" style="239"/>
    <col min="7426" max="7426" width="4.5546875" style="239" customWidth="1"/>
    <col min="7427" max="7427" width="6.88671875" style="239" customWidth="1"/>
    <col min="7428" max="7428" width="81.6640625" style="239" customWidth="1"/>
    <col min="7429" max="7429" width="37.109375" style="239" customWidth="1"/>
    <col min="7430" max="7430" width="24.6640625" style="239" customWidth="1"/>
    <col min="7431" max="7431" width="11.6640625" style="239" customWidth="1"/>
    <col min="7432" max="7432" width="12" style="239" bestFit="1" customWidth="1"/>
    <col min="7433" max="7433" width="21.6640625" style="239" customWidth="1"/>
    <col min="7434" max="7681" width="9.109375" style="239"/>
    <col min="7682" max="7682" width="4.5546875" style="239" customWidth="1"/>
    <col min="7683" max="7683" width="6.88671875" style="239" customWidth="1"/>
    <col min="7684" max="7684" width="81.6640625" style="239" customWidth="1"/>
    <col min="7685" max="7685" width="37.109375" style="239" customWidth="1"/>
    <col min="7686" max="7686" width="24.6640625" style="239" customWidth="1"/>
    <col min="7687" max="7687" width="11.6640625" style="239" customWidth="1"/>
    <col min="7688" max="7688" width="12" style="239" bestFit="1" customWidth="1"/>
    <col min="7689" max="7689" width="21.6640625" style="239" customWidth="1"/>
    <col min="7690" max="7937" width="9.109375" style="239"/>
    <col min="7938" max="7938" width="4.5546875" style="239" customWidth="1"/>
    <col min="7939" max="7939" width="6.88671875" style="239" customWidth="1"/>
    <col min="7940" max="7940" width="81.6640625" style="239" customWidth="1"/>
    <col min="7941" max="7941" width="37.109375" style="239" customWidth="1"/>
    <col min="7942" max="7942" width="24.6640625" style="239" customWidth="1"/>
    <col min="7943" max="7943" width="11.6640625" style="239" customWidth="1"/>
    <col min="7944" max="7944" width="12" style="239" bestFit="1" customWidth="1"/>
    <col min="7945" max="7945" width="21.6640625" style="239" customWidth="1"/>
    <col min="7946" max="8193" width="9.109375" style="239"/>
    <col min="8194" max="8194" width="4.5546875" style="239" customWidth="1"/>
    <col min="8195" max="8195" width="6.88671875" style="239" customWidth="1"/>
    <col min="8196" max="8196" width="81.6640625" style="239" customWidth="1"/>
    <col min="8197" max="8197" width="37.109375" style="239" customWidth="1"/>
    <col min="8198" max="8198" width="24.6640625" style="239" customWidth="1"/>
    <col min="8199" max="8199" width="11.6640625" style="239" customWidth="1"/>
    <col min="8200" max="8200" width="12" style="239" bestFit="1" customWidth="1"/>
    <col min="8201" max="8201" width="21.6640625" style="239" customWidth="1"/>
    <col min="8202" max="8449" width="9.109375" style="239"/>
    <col min="8450" max="8450" width="4.5546875" style="239" customWidth="1"/>
    <col min="8451" max="8451" width="6.88671875" style="239" customWidth="1"/>
    <col min="8452" max="8452" width="81.6640625" style="239" customWidth="1"/>
    <col min="8453" max="8453" width="37.109375" style="239" customWidth="1"/>
    <col min="8454" max="8454" width="24.6640625" style="239" customWidth="1"/>
    <col min="8455" max="8455" width="11.6640625" style="239" customWidth="1"/>
    <col min="8456" max="8456" width="12" style="239" bestFit="1" customWidth="1"/>
    <col min="8457" max="8457" width="21.6640625" style="239" customWidth="1"/>
    <col min="8458" max="8705" width="9.109375" style="239"/>
    <col min="8706" max="8706" width="4.5546875" style="239" customWidth="1"/>
    <col min="8707" max="8707" width="6.88671875" style="239" customWidth="1"/>
    <col min="8708" max="8708" width="81.6640625" style="239" customWidth="1"/>
    <col min="8709" max="8709" width="37.109375" style="239" customWidth="1"/>
    <col min="8710" max="8710" width="24.6640625" style="239" customWidth="1"/>
    <col min="8711" max="8711" width="11.6640625" style="239" customWidth="1"/>
    <col min="8712" max="8712" width="12" style="239" bestFit="1" customWidth="1"/>
    <col min="8713" max="8713" width="21.6640625" style="239" customWidth="1"/>
    <col min="8714" max="8961" width="9.109375" style="239"/>
    <col min="8962" max="8962" width="4.5546875" style="239" customWidth="1"/>
    <col min="8963" max="8963" width="6.88671875" style="239" customWidth="1"/>
    <col min="8964" max="8964" width="81.6640625" style="239" customWidth="1"/>
    <col min="8965" max="8965" width="37.109375" style="239" customWidth="1"/>
    <col min="8966" max="8966" width="24.6640625" style="239" customWidth="1"/>
    <col min="8967" max="8967" width="11.6640625" style="239" customWidth="1"/>
    <col min="8968" max="8968" width="12" style="239" bestFit="1" customWidth="1"/>
    <col min="8969" max="8969" width="21.6640625" style="239" customWidth="1"/>
    <col min="8970" max="9217" width="9.109375" style="239"/>
    <col min="9218" max="9218" width="4.5546875" style="239" customWidth="1"/>
    <col min="9219" max="9219" width="6.88671875" style="239" customWidth="1"/>
    <col min="9220" max="9220" width="81.6640625" style="239" customWidth="1"/>
    <col min="9221" max="9221" width="37.109375" style="239" customWidth="1"/>
    <col min="9222" max="9222" width="24.6640625" style="239" customWidth="1"/>
    <col min="9223" max="9223" width="11.6640625" style="239" customWidth="1"/>
    <col min="9224" max="9224" width="12" style="239" bestFit="1" customWidth="1"/>
    <col min="9225" max="9225" width="21.6640625" style="239" customWidth="1"/>
    <col min="9226" max="9473" width="9.109375" style="239"/>
    <col min="9474" max="9474" width="4.5546875" style="239" customWidth="1"/>
    <col min="9475" max="9475" width="6.88671875" style="239" customWidth="1"/>
    <col min="9476" max="9476" width="81.6640625" style="239" customWidth="1"/>
    <col min="9477" max="9477" width="37.109375" style="239" customWidth="1"/>
    <col min="9478" max="9478" width="24.6640625" style="239" customWidth="1"/>
    <col min="9479" max="9479" width="11.6640625" style="239" customWidth="1"/>
    <col min="9480" max="9480" width="12" style="239" bestFit="1" customWidth="1"/>
    <col min="9481" max="9481" width="21.6640625" style="239" customWidth="1"/>
    <col min="9482" max="9729" width="9.109375" style="239"/>
    <col min="9730" max="9730" width="4.5546875" style="239" customWidth="1"/>
    <col min="9731" max="9731" width="6.88671875" style="239" customWidth="1"/>
    <col min="9732" max="9732" width="81.6640625" style="239" customWidth="1"/>
    <col min="9733" max="9733" width="37.109375" style="239" customWidth="1"/>
    <col min="9734" max="9734" width="24.6640625" style="239" customWidth="1"/>
    <col min="9735" max="9735" width="11.6640625" style="239" customWidth="1"/>
    <col min="9736" max="9736" width="12" style="239" bestFit="1" customWidth="1"/>
    <col min="9737" max="9737" width="21.6640625" style="239" customWidth="1"/>
    <col min="9738" max="9985" width="9.109375" style="239"/>
    <col min="9986" max="9986" width="4.5546875" style="239" customWidth="1"/>
    <col min="9987" max="9987" width="6.88671875" style="239" customWidth="1"/>
    <col min="9988" max="9988" width="81.6640625" style="239" customWidth="1"/>
    <col min="9989" max="9989" width="37.109375" style="239" customWidth="1"/>
    <col min="9990" max="9990" width="24.6640625" style="239" customWidth="1"/>
    <col min="9991" max="9991" width="11.6640625" style="239" customWidth="1"/>
    <col min="9992" max="9992" width="12" style="239" bestFit="1" customWidth="1"/>
    <col min="9993" max="9993" width="21.6640625" style="239" customWidth="1"/>
    <col min="9994" max="10241" width="9.109375" style="239"/>
    <col min="10242" max="10242" width="4.5546875" style="239" customWidth="1"/>
    <col min="10243" max="10243" width="6.88671875" style="239" customWidth="1"/>
    <col min="10244" max="10244" width="81.6640625" style="239" customWidth="1"/>
    <col min="10245" max="10245" width="37.109375" style="239" customWidth="1"/>
    <col min="10246" max="10246" width="24.6640625" style="239" customWidth="1"/>
    <col min="10247" max="10247" width="11.6640625" style="239" customWidth="1"/>
    <col min="10248" max="10248" width="12" style="239" bestFit="1" customWidth="1"/>
    <col min="10249" max="10249" width="21.6640625" style="239" customWidth="1"/>
    <col min="10250" max="10497" width="9.109375" style="239"/>
    <col min="10498" max="10498" width="4.5546875" style="239" customWidth="1"/>
    <col min="10499" max="10499" width="6.88671875" style="239" customWidth="1"/>
    <col min="10500" max="10500" width="81.6640625" style="239" customWidth="1"/>
    <col min="10501" max="10501" width="37.109375" style="239" customWidth="1"/>
    <col min="10502" max="10502" width="24.6640625" style="239" customWidth="1"/>
    <col min="10503" max="10503" width="11.6640625" style="239" customWidth="1"/>
    <col min="10504" max="10504" width="12" style="239" bestFit="1" customWidth="1"/>
    <col min="10505" max="10505" width="21.6640625" style="239" customWidth="1"/>
    <col min="10506" max="10753" width="9.109375" style="239"/>
    <col min="10754" max="10754" width="4.5546875" style="239" customWidth="1"/>
    <col min="10755" max="10755" width="6.88671875" style="239" customWidth="1"/>
    <col min="10756" max="10756" width="81.6640625" style="239" customWidth="1"/>
    <col min="10757" max="10757" width="37.109375" style="239" customWidth="1"/>
    <col min="10758" max="10758" width="24.6640625" style="239" customWidth="1"/>
    <col min="10759" max="10759" width="11.6640625" style="239" customWidth="1"/>
    <col min="10760" max="10760" width="12" style="239" bestFit="1" customWidth="1"/>
    <col min="10761" max="10761" width="21.6640625" style="239" customWidth="1"/>
    <col min="10762" max="11009" width="9.109375" style="239"/>
    <col min="11010" max="11010" width="4.5546875" style="239" customWidth="1"/>
    <col min="11011" max="11011" width="6.88671875" style="239" customWidth="1"/>
    <col min="11012" max="11012" width="81.6640625" style="239" customWidth="1"/>
    <col min="11013" max="11013" width="37.109375" style="239" customWidth="1"/>
    <col min="11014" max="11014" width="24.6640625" style="239" customWidth="1"/>
    <col min="11015" max="11015" width="11.6640625" style="239" customWidth="1"/>
    <col min="11016" max="11016" width="12" style="239" bestFit="1" customWidth="1"/>
    <col min="11017" max="11017" width="21.6640625" style="239" customWidth="1"/>
    <col min="11018" max="11265" width="9.109375" style="239"/>
    <col min="11266" max="11266" width="4.5546875" style="239" customWidth="1"/>
    <col min="11267" max="11267" width="6.88671875" style="239" customWidth="1"/>
    <col min="11268" max="11268" width="81.6640625" style="239" customWidth="1"/>
    <col min="11269" max="11269" width="37.109375" style="239" customWidth="1"/>
    <col min="11270" max="11270" width="24.6640625" style="239" customWidth="1"/>
    <col min="11271" max="11271" width="11.6640625" style="239" customWidth="1"/>
    <col min="11272" max="11272" width="12" style="239" bestFit="1" customWidth="1"/>
    <col min="11273" max="11273" width="21.6640625" style="239" customWidth="1"/>
    <col min="11274" max="11521" width="9.109375" style="239"/>
    <col min="11522" max="11522" width="4.5546875" style="239" customWidth="1"/>
    <col min="11523" max="11523" width="6.88671875" style="239" customWidth="1"/>
    <col min="11524" max="11524" width="81.6640625" style="239" customWidth="1"/>
    <col min="11525" max="11525" width="37.109375" style="239" customWidth="1"/>
    <col min="11526" max="11526" width="24.6640625" style="239" customWidth="1"/>
    <col min="11527" max="11527" width="11.6640625" style="239" customWidth="1"/>
    <col min="11528" max="11528" width="12" style="239" bestFit="1" customWidth="1"/>
    <col min="11529" max="11529" width="21.6640625" style="239" customWidth="1"/>
    <col min="11530" max="11777" width="9.109375" style="239"/>
    <col min="11778" max="11778" width="4.5546875" style="239" customWidth="1"/>
    <col min="11779" max="11779" width="6.88671875" style="239" customWidth="1"/>
    <col min="11780" max="11780" width="81.6640625" style="239" customWidth="1"/>
    <col min="11781" max="11781" width="37.109375" style="239" customWidth="1"/>
    <col min="11782" max="11782" width="24.6640625" style="239" customWidth="1"/>
    <col min="11783" max="11783" width="11.6640625" style="239" customWidth="1"/>
    <col min="11784" max="11784" width="12" style="239" bestFit="1" customWidth="1"/>
    <col min="11785" max="11785" width="21.6640625" style="239" customWidth="1"/>
    <col min="11786" max="12033" width="9.109375" style="239"/>
    <col min="12034" max="12034" width="4.5546875" style="239" customWidth="1"/>
    <col min="12035" max="12035" width="6.88671875" style="239" customWidth="1"/>
    <col min="12036" max="12036" width="81.6640625" style="239" customWidth="1"/>
    <col min="12037" max="12037" width="37.109375" style="239" customWidth="1"/>
    <col min="12038" max="12038" width="24.6640625" style="239" customWidth="1"/>
    <col min="12039" max="12039" width="11.6640625" style="239" customWidth="1"/>
    <col min="12040" max="12040" width="12" style="239" bestFit="1" customWidth="1"/>
    <col min="12041" max="12041" width="21.6640625" style="239" customWidth="1"/>
    <col min="12042" max="12289" width="9.109375" style="239"/>
    <col min="12290" max="12290" width="4.5546875" style="239" customWidth="1"/>
    <col min="12291" max="12291" width="6.88671875" style="239" customWidth="1"/>
    <col min="12292" max="12292" width="81.6640625" style="239" customWidth="1"/>
    <col min="12293" max="12293" width="37.109375" style="239" customWidth="1"/>
    <col min="12294" max="12294" width="24.6640625" style="239" customWidth="1"/>
    <col min="12295" max="12295" width="11.6640625" style="239" customWidth="1"/>
    <col min="12296" max="12296" width="12" style="239" bestFit="1" customWidth="1"/>
    <col min="12297" max="12297" width="21.6640625" style="239" customWidth="1"/>
    <col min="12298" max="12545" width="9.109375" style="239"/>
    <col min="12546" max="12546" width="4.5546875" style="239" customWidth="1"/>
    <col min="12547" max="12547" width="6.88671875" style="239" customWidth="1"/>
    <col min="12548" max="12548" width="81.6640625" style="239" customWidth="1"/>
    <col min="12549" max="12549" width="37.109375" style="239" customWidth="1"/>
    <col min="12550" max="12550" width="24.6640625" style="239" customWidth="1"/>
    <col min="12551" max="12551" width="11.6640625" style="239" customWidth="1"/>
    <col min="12552" max="12552" width="12" style="239" bestFit="1" customWidth="1"/>
    <col min="12553" max="12553" width="21.6640625" style="239" customWidth="1"/>
    <col min="12554" max="12801" width="9.109375" style="239"/>
    <col min="12802" max="12802" width="4.5546875" style="239" customWidth="1"/>
    <col min="12803" max="12803" width="6.88671875" style="239" customWidth="1"/>
    <col min="12804" max="12804" width="81.6640625" style="239" customWidth="1"/>
    <col min="12805" max="12805" width="37.109375" style="239" customWidth="1"/>
    <col min="12806" max="12806" width="24.6640625" style="239" customWidth="1"/>
    <col min="12807" max="12807" width="11.6640625" style="239" customWidth="1"/>
    <col min="12808" max="12808" width="12" style="239" bestFit="1" customWidth="1"/>
    <col min="12809" max="12809" width="21.6640625" style="239" customWidth="1"/>
    <col min="12810" max="13057" width="9.109375" style="239"/>
    <col min="13058" max="13058" width="4.5546875" style="239" customWidth="1"/>
    <col min="13059" max="13059" width="6.88671875" style="239" customWidth="1"/>
    <col min="13060" max="13060" width="81.6640625" style="239" customWidth="1"/>
    <col min="13061" max="13061" width="37.109375" style="239" customWidth="1"/>
    <col min="13062" max="13062" width="24.6640625" style="239" customWidth="1"/>
    <col min="13063" max="13063" width="11.6640625" style="239" customWidth="1"/>
    <col min="13064" max="13064" width="12" style="239" bestFit="1" customWidth="1"/>
    <col min="13065" max="13065" width="21.6640625" style="239" customWidth="1"/>
    <col min="13066" max="13313" width="9.109375" style="239"/>
    <col min="13314" max="13314" width="4.5546875" style="239" customWidth="1"/>
    <col min="13315" max="13315" width="6.88671875" style="239" customWidth="1"/>
    <col min="13316" max="13316" width="81.6640625" style="239" customWidth="1"/>
    <col min="13317" max="13317" width="37.109375" style="239" customWidth="1"/>
    <col min="13318" max="13318" width="24.6640625" style="239" customWidth="1"/>
    <col min="13319" max="13319" width="11.6640625" style="239" customWidth="1"/>
    <col min="13320" max="13320" width="12" style="239" bestFit="1" customWidth="1"/>
    <col min="13321" max="13321" width="21.6640625" style="239" customWidth="1"/>
    <col min="13322" max="13569" width="9.109375" style="239"/>
    <col min="13570" max="13570" width="4.5546875" style="239" customWidth="1"/>
    <col min="13571" max="13571" width="6.88671875" style="239" customWidth="1"/>
    <col min="13572" max="13572" width="81.6640625" style="239" customWidth="1"/>
    <col min="13573" max="13573" width="37.109375" style="239" customWidth="1"/>
    <col min="13574" max="13574" width="24.6640625" style="239" customWidth="1"/>
    <col min="13575" max="13575" width="11.6640625" style="239" customWidth="1"/>
    <col min="13576" max="13576" width="12" style="239" bestFit="1" customWidth="1"/>
    <col min="13577" max="13577" width="21.6640625" style="239" customWidth="1"/>
    <col min="13578" max="13825" width="9.109375" style="239"/>
    <col min="13826" max="13826" width="4.5546875" style="239" customWidth="1"/>
    <col min="13827" max="13827" width="6.88671875" style="239" customWidth="1"/>
    <col min="13828" max="13828" width="81.6640625" style="239" customWidth="1"/>
    <col min="13829" max="13829" width="37.109375" style="239" customWidth="1"/>
    <col min="13830" max="13830" width="24.6640625" style="239" customWidth="1"/>
    <col min="13831" max="13831" width="11.6640625" style="239" customWidth="1"/>
    <col min="13832" max="13832" width="12" style="239" bestFit="1" customWidth="1"/>
    <col min="13833" max="13833" width="21.6640625" style="239" customWidth="1"/>
    <col min="13834" max="14081" width="9.109375" style="239"/>
    <col min="14082" max="14082" width="4.5546875" style="239" customWidth="1"/>
    <col min="14083" max="14083" width="6.88671875" style="239" customWidth="1"/>
    <col min="14084" max="14084" width="81.6640625" style="239" customWidth="1"/>
    <col min="14085" max="14085" width="37.109375" style="239" customWidth="1"/>
    <col min="14086" max="14086" width="24.6640625" style="239" customWidth="1"/>
    <col min="14087" max="14087" width="11.6640625" style="239" customWidth="1"/>
    <col min="14088" max="14088" width="12" style="239" bestFit="1" customWidth="1"/>
    <col min="14089" max="14089" width="21.6640625" style="239" customWidth="1"/>
    <col min="14090" max="14337" width="9.109375" style="239"/>
    <col min="14338" max="14338" width="4.5546875" style="239" customWidth="1"/>
    <col min="14339" max="14339" width="6.88671875" style="239" customWidth="1"/>
    <col min="14340" max="14340" width="81.6640625" style="239" customWidth="1"/>
    <col min="14341" max="14341" width="37.109375" style="239" customWidth="1"/>
    <col min="14342" max="14342" width="24.6640625" style="239" customWidth="1"/>
    <col min="14343" max="14343" width="11.6640625" style="239" customWidth="1"/>
    <col min="14344" max="14344" width="12" style="239" bestFit="1" customWidth="1"/>
    <col min="14345" max="14345" width="21.6640625" style="239" customWidth="1"/>
    <col min="14346" max="14593" width="9.109375" style="239"/>
    <col min="14594" max="14594" width="4.5546875" style="239" customWidth="1"/>
    <col min="14595" max="14595" width="6.88671875" style="239" customWidth="1"/>
    <col min="14596" max="14596" width="81.6640625" style="239" customWidth="1"/>
    <col min="14597" max="14597" width="37.109375" style="239" customWidth="1"/>
    <col min="14598" max="14598" width="24.6640625" style="239" customWidth="1"/>
    <col min="14599" max="14599" width="11.6640625" style="239" customWidth="1"/>
    <col min="14600" max="14600" width="12" style="239" bestFit="1" customWidth="1"/>
    <col min="14601" max="14601" width="21.6640625" style="239" customWidth="1"/>
    <col min="14602" max="14849" width="9.109375" style="239"/>
    <col min="14850" max="14850" width="4.5546875" style="239" customWidth="1"/>
    <col min="14851" max="14851" width="6.88671875" style="239" customWidth="1"/>
    <col min="14852" max="14852" width="81.6640625" style="239" customWidth="1"/>
    <col min="14853" max="14853" width="37.109375" style="239" customWidth="1"/>
    <col min="14854" max="14854" width="24.6640625" style="239" customWidth="1"/>
    <col min="14855" max="14855" width="11.6640625" style="239" customWidth="1"/>
    <col min="14856" max="14856" width="12" style="239" bestFit="1" customWidth="1"/>
    <col min="14857" max="14857" width="21.6640625" style="239" customWidth="1"/>
    <col min="14858" max="15105" width="9.109375" style="239"/>
    <col min="15106" max="15106" width="4.5546875" style="239" customWidth="1"/>
    <col min="15107" max="15107" width="6.88671875" style="239" customWidth="1"/>
    <col min="15108" max="15108" width="81.6640625" style="239" customWidth="1"/>
    <col min="15109" max="15109" width="37.109375" style="239" customWidth="1"/>
    <col min="15110" max="15110" width="24.6640625" style="239" customWidth="1"/>
    <col min="15111" max="15111" width="11.6640625" style="239" customWidth="1"/>
    <col min="15112" max="15112" width="12" style="239" bestFit="1" customWidth="1"/>
    <col min="15113" max="15113" width="21.6640625" style="239" customWidth="1"/>
    <col min="15114" max="15361" width="9.109375" style="239"/>
    <col min="15362" max="15362" width="4.5546875" style="239" customWidth="1"/>
    <col min="15363" max="15363" width="6.88671875" style="239" customWidth="1"/>
    <col min="15364" max="15364" width="81.6640625" style="239" customWidth="1"/>
    <col min="15365" max="15365" width="37.109375" style="239" customWidth="1"/>
    <col min="15366" max="15366" width="24.6640625" style="239" customWidth="1"/>
    <col min="15367" max="15367" width="11.6640625" style="239" customWidth="1"/>
    <col min="15368" max="15368" width="12" style="239" bestFit="1" customWidth="1"/>
    <col min="15369" max="15369" width="21.6640625" style="239" customWidth="1"/>
    <col min="15370" max="15617" width="9.109375" style="239"/>
    <col min="15618" max="15618" width="4.5546875" style="239" customWidth="1"/>
    <col min="15619" max="15619" width="6.88671875" style="239" customWidth="1"/>
    <col min="15620" max="15620" width="81.6640625" style="239" customWidth="1"/>
    <col min="15621" max="15621" width="37.109375" style="239" customWidth="1"/>
    <col min="15622" max="15622" width="24.6640625" style="239" customWidth="1"/>
    <col min="15623" max="15623" width="11.6640625" style="239" customWidth="1"/>
    <col min="15624" max="15624" width="12" style="239" bestFit="1" customWidth="1"/>
    <col min="15625" max="15625" width="21.6640625" style="239" customWidth="1"/>
    <col min="15626" max="15873" width="9.109375" style="239"/>
    <col min="15874" max="15874" width="4.5546875" style="239" customWidth="1"/>
    <col min="15875" max="15875" width="6.88671875" style="239" customWidth="1"/>
    <col min="15876" max="15876" width="81.6640625" style="239" customWidth="1"/>
    <col min="15877" max="15877" width="37.109375" style="239" customWidth="1"/>
    <col min="15878" max="15878" width="24.6640625" style="239" customWidth="1"/>
    <col min="15879" max="15879" width="11.6640625" style="239" customWidth="1"/>
    <col min="15880" max="15880" width="12" style="239" bestFit="1" customWidth="1"/>
    <col min="15881" max="15881" width="21.6640625" style="239" customWidth="1"/>
    <col min="15882" max="16129" width="9.109375" style="239"/>
    <col min="16130" max="16130" width="4.5546875" style="239" customWidth="1"/>
    <col min="16131" max="16131" width="6.88671875" style="239" customWidth="1"/>
    <col min="16132" max="16132" width="81.6640625" style="239" customWidth="1"/>
    <col min="16133" max="16133" width="37.109375" style="239" customWidth="1"/>
    <col min="16134" max="16134" width="24.6640625" style="239" customWidth="1"/>
    <col min="16135" max="16135" width="11.6640625" style="239" customWidth="1"/>
    <col min="16136" max="16136" width="12" style="239" bestFit="1" customWidth="1"/>
    <col min="16137" max="16137" width="21.6640625" style="239" customWidth="1"/>
    <col min="16138" max="16384" width="9.10937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2.8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2.8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2.8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2.8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2.8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2.8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2.8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2.8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2.8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13.2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2.8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H3" sqref="H3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411006</v>
      </c>
      <c r="H3" s="128">
        <v>411006</v>
      </c>
      <c r="I3" s="128">
        <v>411006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61308</v>
      </c>
      <c r="H4" s="128">
        <v>67592</v>
      </c>
      <c r="I4" s="128">
        <v>67592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31</v>
      </c>
      <c r="D5" s="83" t="str">
        <f t="shared" si="1"/>
        <v>Vlastiti prihodi</v>
      </c>
      <c r="E5" s="95">
        <v>641320031</v>
      </c>
      <c r="F5" s="134" t="str">
        <f t="shared" si="2"/>
        <v>Kamate na depozite po viđenju izvor 31</v>
      </c>
      <c r="G5" s="128">
        <v>10</v>
      </c>
      <c r="H5" s="128">
        <v>13</v>
      </c>
      <c r="I5" s="128">
        <v>12</v>
      </c>
      <c r="J5" s="95"/>
      <c r="L5" s="86" t="str">
        <f t="shared" si="3"/>
        <v>64</v>
      </c>
      <c r="M5" s="86" t="str">
        <f t="shared" si="4"/>
        <v>641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31</v>
      </c>
      <c r="D6" s="83" t="str">
        <f t="shared" si="1"/>
        <v>Vlastiti prihodi</v>
      </c>
      <c r="E6" s="95">
        <v>6614</v>
      </c>
      <c r="F6" s="134" t="str">
        <f t="shared" si="2"/>
        <v>Prihodi od prodanih proizvoda i robe</v>
      </c>
      <c r="G6" s="128">
        <v>550800</v>
      </c>
      <c r="H6" s="128">
        <v>579116</v>
      </c>
      <c r="I6" s="128">
        <v>585000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298677</v>
      </c>
      <c r="H7" s="128">
        <v>331990</v>
      </c>
      <c r="I7" s="128">
        <v>351390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27325</v>
      </c>
      <c r="H8" s="128">
        <v>4728</v>
      </c>
      <c r="I8" s="128">
        <v>0</v>
      </c>
      <c r="J8" s="95" t="s">
        <v>5282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61</v>
      </c>
      <c r="D9" s="83" t="str">
        <f t="shared" si="1"/>
        <v xml:space="preserve">Donacije </v>
      </c>
      <c r="E9" s="95">
        <v>663120000</v>
      </c>
      <c r="F9" s="134" t="str">
        <f t="shared" si="2"/>
        <v>Tekuće donacije od neprofitnih organizacija</v>
      </c>
      <c r="G9" s="128">
        <v>22200</v>
      </c>
      <c r="H9" s="128">
        <v>15555</v>
      </c>
      <c r="I9" s="128">
        <v>0</v>
      </c>
      <c r="J9" s="95"/>
      <c r="L9" s="86" t="str">
        <f t="shared" si="3"/>
        <v>66</v>
      </c>
      <c r="M9" s="86" t="str">
        <f t="shared" si="4"/>
        <v>663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61</v>
      </c>
      <c r="D10" s="83" t="str">
        <f t="shared" si="1"/>
        <v xml:space="preserve">Donacije </v>
      </c>
      <c r="E10" s="95">
        <v>663130000</v>
      </c>
      <c r="F10" s="134" t="str">
        <f t="shared" si="2"/>
        <v>Tekuće donacije od trgovačkih društava</v>
      </c>
      <c r="G10" s="128">
        <v>11157</v>
      </c>
      <c r="H10" s="128">
        <v>0</v>
      </c>
      <c r="I10" s="128">
        <v>0</v>
      </c>
      <c r="J10" s="95"/>
      <c r="L10" s="86" t="str">
        <f t="shared" si="3"/>
        <v>66</v>
      </c>
      <c r="M10" s="86" t="str">
        <f t="shared" si="4"/>
        <v>663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51</v>
      </c>
      <c r="D11" s="83" t="str">
        <f t="shared" si="1"/>
        <v xml:space="preserve">Pomoći EU </v>
      </c>
      <c r="E11" s="95">
        <v>632311700</v>
      </c>
      <c r="F11" s="134" t="str">
        <f t="shared" si="2"/>
        <v>Tekuće pomoći od institucija i tijela EU - ostalo</v>
      </c>
      <c r="G11" s="128">
        <v>15517</v>
      </c>
      <c r="H11" s="128">
        <v>0</v>
      </c>
      <c r="I11" s="128">
        <v>0</v>
      </c>
      <c r="J11" s="95"/>
      <c r="L11" s="86" t="str">
        <f t="shared" si="3"/>
        <v>63</v>
      </c>
      <c r="M11" s="86" t="str">
        <f t="shared" si="4"/>
        <v>632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15517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48" activePane="bottomLeft" state="frozen"/>
      <selection pane="bottomLeft" activeCell="G84" sqref="G84"/>
    </sheetView>
  </sheetViews>
  <sheetFormatPr defaultColWidth="0" defaultRowHeight="14.4" zeroHeight="1"/>
  <cols>
    <col min="1" max="1" width="8.33203125" style="86" customWidth="1"/>
    <col min="2" max="2" width="20.33203125" style="86" customWidth="1"/>
    <col min="3" max="3" width="11.5546875" style="86" customWidth="1"/>
    <col min="4" max="4" width="33" style="86" customWidth="1"/>
    <col min="5" max="5" width="11.33203125" style="86" customWidth="1"/>
    <col min="6" max="6" width="21.88671875" style="86" customWidth="1"/>
    <col min="7" max="7" width="12.5546875" style="86" customWidth="1"/>
    <col min="8" max="8" width="36.6640625" style="86" customWidth="1"/>
    <col min="9" max="9" width="8.5546875" style="86" customWidth="1"/>
    <col min="10" max="10" width="16.44140625" style="87" customWidth="1"/>
    <col min="11" max="11" width="15.6640625" style="87" customWidth="1"/>
    <col min="12" max="12" width="15.109375" style="87" customWidth="1"/>
    <col min="13" max="13" width="46.44140625" style="87" customWidth="1"/>
    <col min="14" max="14" width="13.6640625" style="86" customWidth="1"/>
    <col min="15" max="19" width="9.109375" style="86" hidden="1" customWidth="1"/>
    <col min="20" max="20" width="46.5546875" style="86" hidden="1" customWidth="1"/>
    <col min="21" max="22" width="9.109375" style="86" hidden="1" customWidth="1"/>
    <col min="23" max="23" width="58.88671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0937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5277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341744</v>
      </c>
      <c r="K3" s="128">
        <v>341744</v>
      </c>
      <c r="L3" s="128">
        <v>341744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5277</v>
      </c>
      <c r="H4" s="91" t="str">
        <f t="shared" ref="H4:H67" si="3">IFERROR(VLOOKUP(G4,$AB$6:$AC$327,2,FALSE),"")</f>
        <v>REDOVNA DJELATNOST JAVNIH INSTITUTA</v>
      </c>
      <c r="I4" s="91" t="str">
        <f t="shared" ref="I4:I67" si="4">IFERROR(VLOOKUP(G4,$AB$6:$AF$327,3,FALSE),"")</f>
        <v>0150</v>
      </c>
      <c r="J4" s="128">
        <v>8892</v>
      </c>
      <c r="K4" s="128">
        <v>8892</v>
      </c>
      <c r="L4" s="128">
        <v>8892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5277</v>
      </c>
      <c r="H5" s="91" t="str">
        <f t="shared" si="3"/>
        <v>REDOVNA DJELATNOST JAVNIH INSTITUTA</v>
      </c>
      <c r="I5" s="91" t="str">
        <f t="shared" si="4"/>
        <v>0150</v>
      </c>
      <c r="J5" s="128">
        <v>56388</v>
      </c>
      <c r="K5" s="128">
        <v>56388</v>
      </c>
      <c r="L5" s="128">
        <v>56388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5277</v>
      </c>
      <c r="H6" s="91" t="str">
        <f t="shared" si="3"/>
        <v>REDOVNA DJELATNOST JAVNIH INSTITUTA</v>
      </c>
      <c r="I6" s="91" t="str">
        <f t="shared" si="4"/>
        <v>0150</v>
      </c>
      <c r="J6" s="128">
        <v>3982</v>
      </c>
      <c r="K6" s="128">
        <v>3982</v>
      </c>
      <c r="L6" s="128">
        <v>3982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1"/>
        <v>Opći prihodi i primici</v>
      </c>
      <c r="E7" s="96">
        <v>3211</v>
      </c>
      <c r="F7" s="91" t="str">
        <f t="shared" si="2"/>
        <v>Službena putovanja</v>
      </c>
      <c r="G7" s="129" t="s">
        <v>696</v>
      </c>
      <c r="H7" s="91" t="str">
        <f t="shared" si="3"/>
        <v>PROGRAMSKO FINANCIRANJE JAVNIH ZNANSTVENIH INSTITUTA</v>
      </c>
      <c r="I7" s="91" t="str">
        <f t="shared" si="4"/>
        <v>0150</v>
      </c>
      <c r="J7" s="128">
        <v>1327</v>
      </c>
      <c r="K7" s="128">
        <v>2654</v>
      </c>
      <c r="L7" s="128">
        <v>2654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1"/>
        <v>Opći prihodi i primici</v>
      </c>
      <c r="E8" s="96">
        <v>3213</v>
      </c>
      <c r="F8" s="91" t="str">
        <f t="shared" si="2"/>
        <v>Stručno usavršavanje zaposlenika</v>
      </c>
      <c r="G8" s="129" t="s">
        <v>696</v>
      </c>
      <c r="H8" s="91" t="str">
        <f t="shared" si="3"/>
        <v>PROGRAMSKO FINANCIRANJE JAVNIH ZNANSTVENIH INSTITUTA</v>
      </c>
      <c r="I8" s="91" t="str">
        <f t="shared" si="4"/>
        <v>0150</v>
      </c>
      <c r="J8" s="128">
        <v>995</v>
      </c>
      <c r="K8" s="128">
        <v>1725</v>
      </c>
      <c r="L8" s="128">
        <v>1725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1"/>
        <v>Opći prihodi i primici</v>
      </c>
      <c r="E9" s="96">
        <v>3214</v>
      </c>
      <c r="F9" s="91" t="str">
        <f t="shared" si="2"/>
        <v>Ostale naknade troškova zaposlenima</v>
      </c>
      <c r="G9" s="129" t="s">
        <v>696</v>
      </c>
      <c r="H9" s="91" t="str">
        <f t="shared" si="3"/>
        <v>PROGRAMSKO FINANCIRANJE JAVNIH ZNANSTVENIH INSTITUTA</v>
      </c>
      <c r="I9" s="91" t="str">
        <f t="shared" si="4"/>
        <v>0150</v>
      </c>
      <c r="J9" s="128">
        <v>199</v>
      </c>
      <c r="K9" s="128">
        <v>332</v>
      </c>
      <c r="L9" s="128">
        <v>332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1"/>
        <v>Opći prihodi i primici</v>
      </c>
      <c r="E10" s="96">
        <v>3223</v>
      </c>
      <c r="F10" s="91" t="str">
        <f t="shared" si="2"/>
        <v>Energija</v>
      </c>
      <c r="G10" s="129" t="s">
        <v>696</v>
      </c>
      <c r="H10" s="91" t="str">
        <f t="shared" si="3"/>
        <v>PROGRAMSKO FINANCIRANJE JAVNIH ZNANSTVENIH INSTITUTA</v>
      </c>
      <c r="I10" s="91" t="str">
        <f t="shared" si="4"/>
        <v>0150</v>
      </c>
      <c r="J10" s="128">
        <v>7432</v>
      </c>
      <c r="K10" s="128">
        <v>8268</v>
      </c>
      <c r="L10" s="128">
        <v>8268</v>
      </c>
      <c r="M10" s="95"/>
      <c r="O10" s="86" t="str">
        <f t="shared" si="5"/>
        <v>322</v>
      </c>
      <c r="P10" s="86" t="str">
        <f t="shared" si="6"/>
        <v>32</v>
      </c>
      <c r="Q10" s="86" t="str">
        <f t="shared" si="7"/>
        <v>11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3224</v>
      </c>
      <c r="F11" s="91" t="str">
        <f t="shared" si="2"/>
        <v>Materijal i dijelovi za tekuće i investicijsko održavanje</v>
      </c>
      <c r="G11" s="129" t="s">
        <v>696</v>
      </c>
      <c r="H11" s="91" t="str">
        <f t="shared" si="3"/>
        <v>PROGRAMSKO FINANCIRANJE JAVNIH ZNANSTVENIH INSTITUTA</v>
      </c>
      <c r="I11" s="91" t="str">
        <f t="shared" si="4"/>
        <v>0150</v>
      </c>
      <c r="J11" s="128">
        <v>995</v>
      </c>
      <c r="K11" s="128">
        <v>995</v>
      </c>
      <c r="L11" s="128">
        <v>995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3231</v>
      </c>
      <c r="F12" s="91" t="str">
        <f t="shared" si="2"/>
        <v>Usluge telefona, pošte i prijevoza</v>
      </c>
      <c r="G12" s="129" t="s">
        <v>696</v>
      </c>
      <c r="H12" s="91" t="str">
        <f t="shared" si="3"/>
        <v>PROGRAMSKO FINANCIRANJE JAVNIH ZNANSTVENIH INSTITUTA</v>
      </c>
      <c r="I12" s="91" t="str">
        <f t="shared" si="4"/>
        <v>0150</v>
      </c>
      <c r="J12" s="128">
        <v>1327</v>
      </c>
      <c r="K12" s="128">
        <v>1327</v>
      </c>
      <c r="L12" s="128">
        <v>1327</v>
      </c>
      <c r="M12" s="95"/>
      <c r="O12" s="86" t="str">
        <f t="shared" si="5"/>
        <v>323</v>
      </c>
      <c r="P12" s="86" t="str">
        <f t="shared" si="6"/>
        <v>32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3232</v>
      </c>
      <c r="F13" s="91" t="str">
        <f t="shared" si="2"/>
        <v>Usluge tekućeg i investicijskog održavanja</v>
      </c>
      <c r="G13" s="129" t="s">
        <v>696</v>
      </c>
      <c r="H13" s="91" t="str">
        <f t="shared" si="3"/>
        <v>PROGRAMSKO FINANCIRANJE JAVNIH ZNANSTVENIH INSTITUTA</v>
      </c>
      <c r="I13" s="91" t="str">
        <f t="shared" si="4"/>
        <v>0150</v>
      </c>
      <c r="J13" s="128">
        <v>1374</v>
      </c>
      <c r="K13" s="128">
        <v>1593</v>
      </c>
      <c r="L13" s="128">
        <v>1593</v>
      </c>
      <c r="M13" s="95"/>
      <c r="O13" s="86" t="str">
        <f t="shared" si="5"/>
        <v>323</v>
      </c>
      <c r="P13" s="86" t="str">
        <f t="shared" si="6"/>
        <v>32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3233</v>
      </c>
      <c r="F14" s="91" t="str">
        <f t="shared" si="2"/>
        <v>Usluge promidžbe i informiranja</v>
      </c>
      <c r="G14" s="129" t="s">
        <v>696</v>
      </c>
      <c r="H14" s="91" t="str">
        <f t="shared" si="3"/>
        <v>PROGRAMSKO FINANCIRANJE JAVNIH ZNANSTVENIH INSTITUTA</v>
      </c>
      <c r="I14" s="91" t="str">
        <f t="shared" si="4"/>
        <v>0150</v>
      </c>
      <c r="J14" s="128">
        <v>597</v>
      </c>
      <c r="K14" s="128">
        <v>597</v>
      </c>
      <c r="L14" s="128">
        <v>597</v>
      </c>
      <c r="M14" s="95"/>
      <c r="O14" s="86" t="str">
        <f t="shared" si="5"/>
        <v>323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3234</v>
      </c>
      <c r="F15" s="91" t="str">
        <f t="shared" si="2"/>
        <v>Komunalne usluge</v>
      </c>
      <c r="G15" s="129" t="s">
        <v>696</v>
      </c>
      <c r="H15" s="91" t="str">
        <f t="shared" si="3"/>
        <v>PROGRAMSKO FINANCIRANJE JAVNIH ZNANSTVENIH INSTITUTA</v>
      </c>
      <c r="I15" s="91" t="str">
        <f t="shared" si="4"/>
        <v>0150</v>
      </c>
      <c r="J15" s="128">
        <v>8959</v>
      </c>
      <c r="K15" s="128">
        <v>9556</v>
      </c>
      <c r="L15" s="128">
        <v>9556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3235</v>
      </c>
      <c r="F16" s="91" t="str">
        <f t="shared" si="2"/>
        <v>Zakupnine i najamnine</v>
      </c>
      <c r="G16" s="129" t="s">
        <v>696</v>
      </c>
      <c r="H16" s="91" t="str">
        <f t="shared" si="3"/>
        <v>PROGRAMSKO FINANCIRANJE JAVNIH ZNANSTVENIH INSTITUTA</v>
      </c>
      <c r="I16" s="91" t="str">
        <f t="shared" si="4"/>
        <v>0150</v>
      </c>
      <c r="J16" s="128">
        <v>531</v>
      </c>
      <c r="K16" s="128">
        <v>531</v>
      </c>
      <c r="L16" s="128">
        <v>531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3236</v>
      </c>
      <c r="F17" s="91" t="str">
        <f t="shared" si="2"/>
        <v>Zdravstvene i veterinarske usluge</v>
      </c>
      <c r="G17" s="129" t="s">
        <v>696</v>
      </c>
      <c r="H17" s="91" t="str">
        <f t="shared" si="3"/>
        <v>PROGRAMSKO FINANCIRANJE JAVNIH ZNANSTVENIH INSTITUTA</v>
      </c>
      <c r="I17" s="91" t="str">
        <f t="shared" si="4"/>
        <v>0150</v>
      </c>
      <c r="J17" s="128">
        <v>664</v>
      </c>
      <c r="K17" s="128">
        <v>664</v>
      </c>
      <c r="L17" s="128">
        <v>664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3237</v>
      </c>
      <c r="F18" s="91" t="str">
        <f t="shared" si="2"/>
        <v>Intelektualne i osobne usluge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2431</v>
      </c>
      <c r="K18" s="128">
        <v>2697</v>
      </c>
      <c r="L18" s="128">
        <v>2697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3238</v>
      </c>
      <c r="F19" s="91" t="str">
        <f t="shared" si="2"/>
        <v>Računalne usluge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9291</v>
      </c>
      <c r="K19" s="128">
        <v>10618</v>
      </c>
      <c r="L19" s="128">
        <v>10618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3239</v>
      </c>
      <c r="F20" s="91" t="str">
        <f t="shared" si="2"/>
        <v>Ostale usluge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9958</v>
      </c>
      <c r="K20" s="128">
        <v>10621</v>
      </c>
      <c r="L20" s="128">
        <v>10621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3291</v>
      </c>
      <c r="F21" s="91" t="str">
        <f t="shared" si="2"/>
        <v>Naknade za rad predstavničkih i izvršnih tijela, povjerensta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4205</v>
      </c>
      <c r="K21" s="128">
        <v>4205</v>
      </c>
      <c r="L21" s="128">
        <v>4205</v>
      </c>
      <c r="M21" s="95"/>
      <c r="O21" s="86" t="str">
        <f t="shared" si="5"/>
        <v>329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3293</v>
      </c>
      <c r="F22" s="91" t="str">
        <f t="shared" si="2"/>
        <v>Reprezentacija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265</v>
      </c>
      <c r="K22" s="128">
        <v>265</v>
      </c>
      <c r="L22" s="128">
        <v>265</v>
      </c>
      <c r="M22" s="95"/>
      <c r="O22" s="86" t="str">
        <f t="shared" si="5"/>
        <v>329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3294</v>
      </c>
      <c r="F23" s="91" t="str">
        <f t="shared" si="2"/>
        <v>Članarine i norme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332</v>
      </c>
      <c r="K23" s="128">
        <v>332</v>
      </c>
      <c r="L23" s="128">
        <v>332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3295</v>
      </c>
      <c r="F24" s="91" t="str">
        <f t="shared" si="2"/>
        <v>Pristojbe i naknade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82</v>
      </c>
      <c r="K24" s="128">
        <v>82</v>
      </c>
      <c r="L24" s="128">
        <v>82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3431</v>
      </c>
      <c r="F25" s="91" t="str">
        <f t="shared" si="2"/>
        <v>Bankarske usluge i usluge platnog prometa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309</v>
      </c>
      <c r="K25" s="128">
        <v>309</v>
      </c>
      <c r="L25" s="128">
        <v>309</v>
      </c>
      <c r="M25" s="95"/>
      <c r="O25" s="86" t="str">
        <f t="shared" si="5"/>
        <v>343</v>
      </c>
      <c r="P25" s="86" t="str">
        <f t="shared" si="6"/>
        <v>34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4221</v>
      </c>
      <c r="F26" s="91" t="str">
        <f t="shared" si="2"/>
        <v>Uredska oprema i namještaj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5973</v>
      </c>
      <c r="K26" s="128">
        <v>5973</v>
      </c>
      <c r="L26" s="128">
        <v>5973</v>
      </c>
      <c r="M26" s="95"/>
      <c r="O26" s="86" t="str">
        <f t="shared" si="5"/>
        <v>422</v>
      </c>
      <c r="P26" s="86" t="str">
        <f t="shared" si="6"/>
        <v>42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4241</v>
      </c>
      <c r="F27" s="91" t="str">
        <f t="shared" si="2"/>
        <v>Knjige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664</v>
      </c>
      <c r="K27" s="128">
        <v>664</v>
      </c>
      <c r="L27" s="128">
        <v>664</v>
      </c>
      <c r="M27" s="95"/>
      <c r="O27" s="86" t="str">
        <f t="shared" si="5"/>
        <v>424</v>
      </c>
      <c r="P27" s="86" t="str">
        <f t="shared" si="6"/>
        <v>42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3221</v>
      </c>
      <c r="F28" s="91" t="str">
        <f t="shared" si="2"/>
        <v>Uredski materijal i ostali materijalni rashodi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3398</v>
      </c>
      <c r="K28" s="128">
        <v>3584</v>
      </c>
      <c r="L28" s="128">
        <v>3584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31</v>
      </c>
      <c r="D29" s="91" t="str">
        <f t="shared" si="1"/>
        <v>Vlastiti prihodi</v>
      </c>
      <c r="E29" s="96">
        <v>3111</v>
      </c>
      <c r="F29" s="91" t="str">
        <f t="shared" si="2"/>
        <v>Plaće za redovan rad</v>
      </c>
      <c r="G29" s="129" t="s">
        <v>695</v>
      </c>
      <c r="H29" s="91" t="str">
        <f t="shared" si="3"/>
        <v>REDOVNA DJELATNOST JAVNIH INSTITUTA (IZ EVIDENCIJSKIH PRIHODA)</v>
      </c>
      <c r="I29" s="91" t="str">
        <f t="shared" si="4"/>
        <v>0150</v>
      </c>
      <c r="J29" s="128">
        <v>43800</v>
      </c>
      <c r="K29" s="128">
        <v>67689</v>
      </c>
      <c r="L29" s="128">
        <v>74457</v>
      </c>
      <c r="M29" s="95"/>
      <c r="O29" s="86" t="str">
        <f t="shared" si="5"/>
        <v>311</v>
      </c>
      <c r="P29" s="86" t="str">
        <f t="shared" si="6"/>
        <v>31</v>
      </c>
      <c r="Q29" s="86" t="str">
        <f t="shared" si="7"/>
        <v>31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31</v>
      </c>
      <c r="D30" s="91" t="str">
        <f t="shared" si="1"/>
        <v>Vlastiti prihodi</v>
      </c>
      <c r="E30" s="96">
        <v>3121</v>
      </c>
      <c r="F30" s="91" t="str">
        <f t="shared" si="2"/>
        <v>Ostali rashodi za zaposlene</v>
      </c>
      <c r="G30" s="129" t="s">
        <v>695</v>
      </c>
      <c r="H30" s="91" t="str">
        <f t="shared" si="3"/>
        <v>REDOVNA DJELATNOST JAVNIH INSTITUTA (IZ EVIDENCIJSKIH PRIHODA)</v>
      </c>
      <c r="I30" s="91" t="str">
        <f t="shared" si="4"/>
        <v>0150</v>
      </c>
      <c r="J30" s="128">
        <v>26545</v>
      </c>
      <c r="K30" s="128">
        <v>26545</v>
      </c>
      <c r="L30" s="128">
        <v>26545</v>
      </c>
      <c r="M30" s="95"/>
      <c r="O30" s="86" t="str">
        <f t="shared" si="5"/>
        <v>312</v>
      </c>
      <c r="P30" s="86" t="str">
        <f t="shared" si="6"/>
        <v>31</v>
      </c>
      <c r="Q30" s="86" t="str">
        <f t="shared" si="7"/>
        <v>31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31</v>
      </c>
      <c r="D31" s="91" t="str">
        <f t="shared" si="1"/>
        <v>Vlastiti prihodi</v>
      </c>
      <c r="E31" s="96">
        <v>3132</v>
      </c>
      <c r="F31" s="91" t="str">
        <f t="shared" si="2"/>
        <v>Doprinosi za obvezno zdravstveno osiguranje</v>
      </c>
      <c r="G31" s="129" t="s">
        <v>695</v>
      </c>
      <c r="H31" s="91" t="str">
        <f t="shared" si="3"/>
        <v>REDOVNA DJELATNOST JAVNIH INSTITUTA (IZ EVIDENCIJSKIH PRIHODA)</v>
      </c>
      <c r="I31" s="91" t="str">
        <f t="shared" si="4"/>
        <v>0150</v>
      </c>
      <c r="J31" s="128">
        <v>7227</v>
      </c>
      <c r="K31" s="128">
        <v>11169</v>
      </c>
      <c r="L31" s="128">
        <v>12285</v>
      </c>
      <c r="M31" s="95"/>
      <c r="O31" s="86" t="str">
        <f t="shared" si="5"/>
        <v>313</v>
      </c>
      <c r="P31" s="86" t="str">
        <f t="shared" si="6"/>
        <v>31</v>
      </c>
      <c r="Q31" s="86" t="str">
        <f t="shared" si="7"/>
        <v>31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31</v>
      </c>
      <c r="D32" s="91" t="str">
        <f t="shared" si="1"/>
        <v>Vlastiti prihodi</v>
      </c>
      <c r="E32" s="96">
        <v>3212</v>
      </c>
      <c r="F32" s="91" t="str">
        <f t="shared" si="2"/>
        <v>Naknade za prijevoz, za rad na terenu i odvojeni život</v>
      </c>
      <c r="G32" s="129" t="s">
        <v>695</v>
      </c>
      <c r="H32" s="91" t="str">
        <f t="shared" si="3"/>
        <v>REDOVNA DJELATNOST JAVNIH INSTITUTA (IZ EVIDENCIJSKIH PRIHODA)</v>
      </c>
      <c r="I32" s="91" t="str">
        <f t="shared" si="4"/>
        <v>0150</v>
      </c>
      <c r="J32" s="128">
        <v>847</v>
      </c>
      <c r="K32" s="128">
        <v>5392</v>
      </c>
      <c r="L32" s="128">
        <v>5591</v>
      </c>
      <c r="M32" s="95"/>
      <c r="O32" s="86" t="str">
        <f t="shared" si="5"/>
        <v>321</v>
      </c>
      <c r="P32" s="86" t="str">
        <f t="shared" si="6"/>
        <v>32</v>
      </c>
      <c r="Q32" s="86" t="str">
        <f t="shared" si="7"/>
        <v>31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31</v>
      </c>
      <c r="D33" s="91" t="str">
        <f t="shared" si="1"/>
        <v>Vlastiti prihodi</v>
      </c>
      <c r="E33" s="96">
        <v>3214</v>
      </c>
      <c r="F33" s="91" t="str">
        <f t="shared" si="2"/>
        <v>Ostale naknade troškova zaposlenima</v>
      </c>
      <c r="G33" s="129" t="s">
        <v>695</v>
      </c>
      <c r="H33" s="91" t="str">
        <f t="shared" si="3"/>
        <v>REDOVNA DJELATNOST JAVNIH INSTITUTA (IZ EVIDENCIJSKIH PRIHODA)</v>
      </c>
      <c r="I33" s="91" t="str">
        <f t="shared" si="4"/>
        <v>0150</v>
      </c>
      <c r="J33" s="128">
        <v>2654</v>
      </c>
      <c r="K33" s="128">
        <v>3332</v>
      </c>
      <c r="L33" s="128">
        <v>3332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31</v>
      </c>
      <c r="D34" s="91" t="str">
        <f t="shared" si="1"/>
        <v>Vlastiti prihodi</v>
      </c>
      <c r="E34" s="96">
        <v>3221</v>
      </c>
      <c r="F34" s="91" t="str">
        <f t="shared" si="2"/>
        <v>Uredski materijal i ostali materijalni rashodi</v>
      </c>
      <c r="G34" s="129" t="s">
        <v>695</v>
      </c>
      <c r="H34" s="91" t="str">
        <f t="shared" si="3"/>
        <v>REDOVNA DJELATNOST JAVNIH INSTITUTA (IZ EVIDENCIJSKIH PRIHODA)</v>
      </c>
      <c r="I34" s="91" t="str">
        <f t="shared" si="4"/>
        <v>0150</v>
      </c>
      <c r="J34" s="128">
        <v>3650</v>
      </c>
      <c r="K34" s="128">
        <v>3638</v>
      </c>
      <c r="L34" s="128">
        <v>3638</v>
      </c>
      <c r="M34" s="95"/>
      <c r="O34" s="86" t="str">
        <f t="shared" si="5"/>
        <v>322</v>
      </c>
      <c r="P34" s="86" t="str">
        <f t="shared" si="6"/>
        <v>32</v>
      </c>
      <c r="Q34" s="86" t="str">
        <f t="shared" si="7"/>
        <v>31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31</v>
      </c>
      <c r="D35" s="91" t="str">
        <f t="shared" si="1"/>
        <v>Vlastiti prihodi</v>
      </c>
      <c r="E35" s="96">
        <v>3223</v>
      </c>
      <c r="F35" s="91" t="str">
        <f t="shared" si="2"/>
        <v>Energija</v>
      </c>
      <c r="G35" s="129" t="s">
        <v>695</v>
      </c>
      <c r="H35" s="91" t="str">
        <f t="shared" si="3"/>
        <v>REDOVNA DJELATNOST JAVNIH INSTITUTA (IZ EVIDENCIJSKIH PRIHODA)</v>
      </c>
      <c r="I35" s="91" t="str">
        <f t="shared" si="4"/>
        <v>0150</v>
      </c>
      <c r="J35" s="128">
        <v>3318</v>
      </c>
      <c r="K35" s="128">
        <v>3318</v>
      </c>
      <c r="L35" s="128">
        <v>5309</v>
      </c>
      <c r="M35" s="95"/>
      <c r="O35" s="86" t="str">
        <f t="shared" si="5"/>
        <v>322</v>
      </c>
      <c r="P35" s="86" t="str">
        <f t="shared" si="6"/>
        <v>32</v>
      </c>
      <c r="Q35" s="86" t="str">
        <f t="shared" si="7"/>
        <v>31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31</v>
      </c>
      <c r="D36" s="91" t="str">
        <f t="shared" si="1"/>
        <v>Vlastiti prihodi</v>
      </c>
      <c r="E36" s="96">
        <v>3224</v>
      </c>
      <c r="F36" s="91" t="str">
        <f t="shared" si="2"/>
        <v>Materijal i dijelovi za tekuće i investicijsko održavanje</v>
      </c>
      <c r="G36" s="129" t="s">
        <v>695</v>
      </c>
      <c r="H36" s="91" t="str">
        <f t="shared" si="3"/>
        <v>REDOVNA DJELATNOST JAVNIH INSTITUTA (IZ EVIDENCIJSKIH PRIHODA)</v>
      </c>
      <c r="I36" s="91" t="str">
        <f t="shared" si="4"/>
        <v>0150</v>
      </c>
      <c r="J36" s="128">
        <v>929</v>
      </c>
      <c r="K36" s="128">
        <v>929</v>
      </c>
      <c r="L36" s="128">
        <v>929</v>
      </c>
      <c r="M36" s="95"/>
      <c r="O36" s="86" t="str">
        <f t="shared" si="5"/>
        <v>322</v>
      </c>
      <c r="P36" s="86" t="str">
        <f t="shared" si="6"/>
        <v>32</v>
      </c>
      <c r="Q36" s="86" t="str">
        <f t="shared" si="7"/>
        <v>31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31</v>
      </c>
      <c r="D37" s="91" t="str">
        <f t="shared" si="1"/>
        <v>Vlastiti prihodi</v>
      </c>
      <c r="E37" s="96">
        <v>3231</v>
      </c>
      <c r="F37" s="91" t="str">
        <f t="shared" si="2"/>
        <v>Usluge telefona, pošte i prijevoza</v>
      </c>
      <c r="G37" s="129" t="s">
        <v>695</v>
      </c>
      <c r="H37" s="91" t="str">
        <f t="shared" si="3"/>
        <v>REDOVNA DJELATNOST JAVNIH INSTITUTA (IZ EVIDENCIJSKIH PRIHODA)</v>
      </c>
      <c r="I37" s="91" t="str">
        <f t="shared" si="4"/>
        <v>0150</v>
      </c>
      <c r="J37" s="128">
        <v>15927</v>
      </c>
      <c r="K37" s="128">
        <v>16325</v>
      </c>
      <c r="L37" s="128">
        <v>16325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31</v>
      </c>
      <c r="D38" s="91" t="str">
        <f t="shared" si="1"/>
        <v>Vlastiti prihodi</v>
      </c>
      <c r="E38" s="96">
        <v>3232</v>
      </c>
      <c r="F38" s="91" t="str">
        <f t="shared" si="2"/>
        <v>Usluge tekućeg i investicijskog održavanja</v>
      </c>
      <c r="G38" s="129" t="s">
        <v>695</v>
      </c>
      <c r="H38" s="91" t="str">
        <f t="shared" si="3"/>
        <v>REDOVNA DJELATNOST JAVNIH INSTITUTA (IZ EVIDENCIJSKIH PRIHODA)</v>
      </c>
      <c r="I38" s="91" t="str">
        <f t="shared" si="4"/>
        <v>0150</v>
      </c>
      <c r="J38" s="128">
        <v>1991</v>
      </c>
      <c r="K38" s="128">
        <v>2721</v>
      </c>
      <c r="L38" s="128">
        <v>3982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31</v>
      </c>
      <c r="D39" s="91" t="str">
        <f t="shared" si="1"/>
        <v>Vlastiti prihodi</v>
      </c>
      <c r="E39" s="96">
        <v>3233</v>
      </c>
      <c r="F39" s="91" t="str">
        <f t="shared" si="2"/>
        <v>Usluge promidžbe i informiranja</v>
      </c>
      <c r="G39" s="129" t="s">
        <v>695</v>
      </c>
      <c r="H39" s="91" t="str">
        <f t="shared" si="3"/>
        <v>REDOVNA DJELATNOST JAVNIH INSTITUTA (IZ EVIDENCIJSKIH PRIHODA)</v>
      </c>
      <c r="I39" s="91" t="str">
        <f t="shared" si="4"/>
        <v>0150</v>
      </c>
      <c r="J39" s="128">
        <v>597</v>
      </c>
      <c r="K39" s="128">
        <v>885</v>
      </c>
      <c r="L39" s="128">
        <v>885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31</v>
      </c>
      <c r="D40" s="91" t="str">
        <f t="shared" si="1"/>
        <v>Vlastiti prihodi</v>
      </c>
      <c r="E40" s="96">
        <v>3234</v>
      </c>
      <c r="F40" s="91" t="str">
        <f t="shared" si="2"/>
        <v>Komunalne usluge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1526</v>
      </c>
      <c r="K40" s="128">
        <v>2394</v>
      </c>
      <c r="L40" s="128">
        <v>2394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31</v>
      </c>
      <c r="D41" s="91" t="str">
        <f t="shared" si="1"/>
        <v>Vlastiti prihodi</v>
      </c>
      <c r="E41" s="96">
        <v>3235</v>
      </c>
      <c r="F41" s="91" t="str">
        <f t="shared" si="2"/>
        <v>Zakupnine i najamnine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2626</v>
      </c>
      <c r="K41" s="128">
        <v>3953</v>
      </c>
      <c r="L41" s="128">
        <v>3953</v>
      </c>
      <c r="M41" s="95"/>
      <c r="O41" s="86" t="str">
        <f t="shared" si="5"/>
        <v>323</v>
      </c>
      <c r="P41" s="86" t="str">
        <f t="shared" si="6"/>
        <v>32</v>
      </c>
      <c r="Q41" s="86" t="str">
        <f t="shared" si="7"/>
        <v>31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31</v>
      </c>
      <c r="D42" s="91" t="str">
        <f t="shared" si="1"/>
        <v>Vlastiti prihodi</v>
      </c>
      <c r="E42" s="96">
        <v>3236</v>
      </c>
      <c r="F42" s="91" t="str">
        <f t="shared" si="2"/>
        <v>Zdravstvene i veterinarske usluge</v>
      </c>
      <c r="G42" s="129" t="s">
        <v>695</v>
      </c>
      <c r="H42" s="91" t="str">
        <f t="shared" si="3"/>
        <v>REDOVNA DJELATNOST JAVNIH INSTITUTA (IZ EVIDENCIJSKIH PRIHODA)</v>
      </c>
      <c r="I42" s="91" t="str">
        <f t="shared" si="4"/>
        <v>0150</v>
      </c>
      <c r="J42" s="128">
        <v>3318</v>
      </c>
      <c r="K42" s="128">
        <v>3451</v>
      </c>
      <c r="L42" s="128">
        <v>3451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31</v>
      </c>
      <c r="R42" s="86" t="str">
        <f t="shared" si="8"/>
        <v>15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31</v>
      </c>
      <c r="D43" s="91" t="str">
        <f t="shared" si="1"/>
        <v>Vlastiti prihodi</v>
      </c>
      <c r="E43" s="96">
        <v>3237</v>
      </c>
      <c r="F43" s="91" t="str">
        <f t="shared" si="2"/>
        <v>Intelektualne i osobne usluge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584465</v>
      </c>
      <c r="K43" s="128">
        <v>580215</v>
      </c>
      <c r="L43" s="128">
        <v>582992</v>
      </c>
      <c r="M43" s="95"/>
      <c r="O43" s="86" t="str">
        <f t="shared" si="5"/>
        <v>323</v>
      </c>
      <c r="P43" s="86" t="str">
        <f t="shared" si="6"/>
        <v>32</v>
      </c>
      <c r="Q43" s="86" t="str">
        <f t="shared" si="7"/>
        <v>31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31</v>
      </c>
      <c r="D44" s="91" t="str">
        <f t="shared" si="1"/>
        <v>Vlastiti prihodi</v>
      </c>
      <c r="E44" s="96">
        <v>3238</v>
      </c>
      <c r="F44" s="91" t="str">
        <f t="shared" si="2"/>
        <v>Računalne usluge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16059</v>
      </c>
      <c r="K44" s="128">
        <v>13211</v>
      </c>
      <c r="L44" s="128">
        <v>13211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31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31</v>
      </c>
      <c r="D45" s="91" t="str">
        <f t="shared" si="1"/>
        <v>Vlastiti prihodi</v>
      </c>
      <c r="E45" s="96">
        <v>3239</v>
      </c>
      <c r="F45" s="91" t="str">
        <f t="shared" si="2"/>
        <v>Ostale usluge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126087</v>
      </c>
      <c r="K45" s="128">
        <v>129803</v>
      </c>
      <c r="L45" s="128">
        <v>132457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31</v>
      </c>
      <c r="D46" s="91" t="str">
        <f t="shared" si="1"/>
        <v>Vlastiti prihodi</v>
      </c>
      <c r="E46" s="96">
        <v>3241</v>
      </c>
      <c r="F46" s="91" t="str">
        <f t="shared" si="2"/>
        <v>Naknade troškova osobama izvan radnog odnosa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2389</v>
      </c>
      <c r="K46" s="128">
        <v>2389</v>
      </c>
      <c r="L46" s="128">
        <v>2389</v>
      </c>
      <c r="M46" s="95"/>
      <c r="O46" s="86" t="str">
        <f t="shared" si="5"/>
        <v>324</v>
      </c>
      <c r="P46" s="86" t="str">
        <f t="shared" si="6"/>
        <v>32</v>
      </c>
      <c r="Q46" s="86" t="str">
        <f t="shared" si="7"/>
        <v>31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31</v>
      </c>
      <c r="D47" s="91" t="str">
        <f t="shared" si="1"/>
        <v>Vlastiti prihodi</v>
      </c>
      <c r="E47" s="96">
        <v>3291</v>
      </c>
      <c r="F47" s="91" t="str">
        <f t="shared" si="2"/>
        <v>Naknade za rad predstavničkih i izvršnih tijela, povjerensta</v>
      </c>
      <c r="G47" s="129" t="s">
        <v>695</v>
      </c>
      <c r="H47" s="91" t="str">
        <f t="shared" si="3"/>
        <v>REDOVNA DJELATNOST JAVNIH INSTITUTA (IZ EVIDENCIJSKIH PRIHODA)</v>
      </c>
      <c r="I47" s="91" t="str">
        <f t="shared" si="4"/>
        <v>0150</v>
      </c>
      <c r="J47" s="128">
        <v>13713</v>
      </c>
      <c r="K47" s="128">
        <v>13713</v>
      </c>
      <c r="L47" s="128">
        <v>13713</v>
      </c>
      <c r="M47" s="95"/>
      <c r="O47" s="86" t="str">
        <f t="shared" si="5"/>
        <v>329</v>
      </c>
      <c r="P47" s="86" t="str">
        <f t="shared" si="6"/>
        <v>32</v>
      </c>
      <c r="Q47" s="86" t="str">
        <f t="shared" si="7"/>
        <v>31</v>
      </c>
      <c r="R47" s="86" t="str">
        <f t="shared" si="8"/>
        <v>15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31</v>
      </c>
      <c r="D48" s="91" t="str">
        <f t="shared" si="1"/>
        <v>Vlastiti prihodi</v>
      </c>
      <c r="E48" s="96">
        <v>3292</v>
      </c>
      <c r="F48" s="91" t="str">
        <f t="shared" si="2"/>
        <v>Premije osiguranja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159</v>
      </c>
      <c r="K48" s="128">
        <v>159</v>
      </c>
      <c r="L48" s="128">
        <v>159</v>
      </c>
      <c r="M48" s="95"/>
      <c r="O48" s="86" t="str">
        <f t="shared" si="5"/>
        <v>329</v>
      </c>
      <c r="P48" s="86" t="str">
        <f t="shared" si="6"/>
        <v>32</v>
      </c>
      <c r="Q48" s="86" t="str">
        <f t="shared" si="7"/>
        <v>31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31</v>
      </c>
      <c r="D49" s="91" t="str">
        <f t="shared" si="1"/>
        <v>Vlastiti prihodi</v>
      </c>
      <c r="E49" s="96">
        <v>3293</v>
      </c>
      <c r="F49" s="91" t="str">
        <f t="shared" si="2"/>
        <v>Reprezentacija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9954</v>
      </c>
      <c r="K49" s="128">
        <v>10684</v>
      </c>
      <c r="L49" s="128">
        <v>11348</v>
      </c>
      <c r="M49" s="95"/>
      <c r="O49" s="86" t="str">
        <f t="shared" si="5"/>
        <v>329</v>
      </c>
      <c r="P49" s="86" t="str">
        <f t="shared" si="6"/>
        <v>32</v>
      </c>
      <c r="Q49" s="86" t="str">
        <f t="shared" si="7"/>
        <v>31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31</v>
      </c>
      <c r="D50" s="91" t="str">
        <f t="shared" si="1"/>
        <v>Vlastiti prihodi</v>
      </c>
      <c r="E50" s="96">
        <v>3294</v>
      </c>
      <c r="F50" s="91" t="str">
        <f t="shared" si="2"/>
        <v>Članarine i norme</v>
      </c>
      <c r="G50" s="129" t="s">
        <v>695</v>
      </c>
      <c r="H50" s="91" t="str">
        <f t="shared" si="3"/>
        <v>REDOVNA DJELATNOST JAVNIH INSTITUTA (IZ EVIDENCIJSKIH PRIHODA)</v>
      </c>
      <c r="I50" s="91" t="str">
        <f t="shared" si="4"/>
        <v>0150</v>
      </c>
      <c r="J50" s="128">
        <v>730</v>
      </c>
      <c r="K50" s="128">
        <v>730</v>
      </c>
      <c r="L50" s="128">
        <v>730</v>
      </c>
      <c r="M50" s="95"/>
      <c r="O50" s="86" t="str">
        <f t="shared" si="5"/>
        <v>329</v>
      </c>
      <c r="P50" s="86" t="str">
        <f t="shared" si="6"/>
        <v>32</v>
      </c>
      <c r="Q50" s="86" t="str">
        <f t="shared" si="7"/>
        <v>31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31</v>
      </c>
      <c r="D51" s="91" t="str">
        <f t="shared" si="1"/>
        <v>Vlastiti prihodi</v>
      </c>
      <c r="E51" s="96">
        <v>3295</v>
      </c>
      <c r="F51" s="91" t="str">
        <f t="shared" si="2"/>
        <v>Pristojbe i naknade</v>
      </c>
      <c r="G51" s="129" t="s">
        <v>695</v>
      </c>
      <c r="H51" s="91" t="str">
        <f t="shared" si="3"/>
        <v>REDOVNA DJELATNOST JAVNIH INSTITUTA (IZ EVIDENCIJSKIH PRIHODA)</v>
      </c>
      <c r="I51" s="91" t="str">
        <f t="shared" si="4"/>
        <v>0150</v>
      </c>
      <c r="J51" s="128">
        <v>213</v>
      </c>
      <c r="K51" s="128">
        <v>213</v>
      </c>
      <c r="L51" s="128">
        <v>214</v>
      </c>
      <c r="M51" s="95"/>
      <c r="O51" s="86" t="str">
        <f t="shared" si="5"/>
        <v>329</v>
      </c>
      <c r="P51" s="86" t="str">
        <f t="shared" si="6"/>
        <v>32</v>
      </c>
      <c r="Q51" s="86" t="str">
        <f t="shared" si="7"/>
        <v>31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31</v>
      </c>
      <c r="D52" s="91" t="str">
        <f t="shared" si="1"/>
        <v>Vlastiti prihodi</v>
      </c>
      <c r="E52" s="96">
        <v>3299</v>
      </c>
      <c r="F52" s="91" t="str">
        <f t="shared" si="2"/>
        <v>Ostali nespomenuti rashodi poslovanja</v>
      </c>
      <c r="G52" s="129" t="s">
        <v>695</v>
      </c>
      <c r="H52" s="91" t="str">
        <f t="shared" si="3"/>
        <v>REDOVNA DJELATNOST JAVNIH INSTITUTA (IZ EVIDENCIJSKIH PRIHODA)</v>
      </c>
      <c r="I52" s="91" t="str">
        <f t="shared" si="4"/>
        <v>0150</v>
      </c>
      <c r="J52" s="128">
        <v>12609</v>
      </c>
      <c r="K52" s="128">
        <v>12609</v>
      </c>
      <c r="L52" s="128">
        <v>12609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31</v>
      </c>
      <c r="R52" s="86" t="str">
        <f t="shared" si="8"/>
        <v>15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31</v>
      </c>
      <c r="D53" s="91" t="str">
        <f t="shared" si="1"/>
        <v>Vlastiti prihodi</v>
      </c>
      <c r="E53" s="96">
        <v>3431</v>
      </c>
      <c r="F53" s="91" t="str">
        <f t="shared" si="2"/>
        <v>Bankarske usluge i usluge platnog prometa</v>
      </c>
      <c r="G53" s="129" t="s">
        <v>695</v>
      </c>
      <c r="H53" s="91" t="str">
        <f t="shared" si="3"/>
        <v>REDOVNA DJELATNOST JAVNIH INSTITUTA (IZ EVIDENCIJSKIH PRIHODA)</v>
      </c>
      <c r="I53" s="91" t="str">
        <f t="shared" si="4"/>
        <v>0150</v>
      </c>
      <c r="J53" s="128">
        <v>2986</v>
      </c>
      <c r="K53" s="128">
        <v>3469</v>
      </c>
      <c r="L53" s="128">
        <v>3469</v>
      </c>
      <c r="M53" s="95"/>
      <c r="O53" s="86" t="str">
        <f t="shared" si="5"/>
        <v>343</v>
      </c>
      <c r="P53" s="86" t="str">
        <f t="shared" si="6"/>
        <v>34</v>
      </c>
      <c r="Q53" s="86" t="str">
        <f t="shared" si="7"/>
        <v>31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31</v>
      </c>
      <c r="D54" s="91" t="str">
        <f t="shared" si="1"/>
        <v>Vlastiti prihodi</v>
      </c>
      <c r="E54" s="96">
        <v>4123</v>
      </c>
      <c r="F54" s="91" t="str">
        <f t="shared" si="2"/>
        <v>Licence</v>
      </c>
      <c r="G54" s="129" t="s">
        <v>695</v>
      </c>
      <c r="H54" s="91" t="str">
        <f t="shared" si="3"/>
        <v>REDOVNA DJELATNOST JAVNIH INSTITUTA (IZ EVIDENCIJSKIH PRIHODA)</v>
      </c>
      <c r="I54" s="91" t="str">
        <f t="shared" si="4"/>
        <v>0150</v>
      </c>
      <c r="J54" s="128">
        <v>1898</v>
      </c>
      <c r="K54" s="128">
        <v>2186</v>
      </c>
      <c r="L54" s="128">
        <v>2186</v>
      </c>
      <c r="M54" s="95"/>
      <c r="O54" s="86" t="str">
        <f t="shared" si="5"/>
        <v>412</v>
      </c>
      <c r="P54" s="86" t="str">
        <f t="shared" si="6"/>
        <v>41</v>
      </c>
      <c r="Q54" s="86" t="str">
        <f t="shared" si="7"/>
        <v>31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31</v>
      </c>
      <c r="D55" s="91" t="str">
        <f t="shared" si="1"/>
        <v>Vlastiti prihodi</v>
      </c>
      <c r="E55" s="96">
        <v>4221</v>
      </c>
      <c r="F55" s="91" t="str">
        <f t="shared" si="2"/>
        <v>Uredska oprema i namještaj</v>
      </c>
      <c r="G55" s="129" t="s">
        <v>695</v>
      </c>
      <c r="H55" s="91" t="str">
        <f t="shared" si="3"/>
        <v>REDOVNA DJELATNOST JAVNIH INSTITUTA (IZ EVIDENCIJSKIH PRIHODA)</v>
      </c>
      <c r="I55" s="91" t="str">
        <f t="shared" si="4"/>
        <v>0150</v>
      </c>
      <c r="J55" s="128">
        <v>145</v>
      </c>
      <c r="K55" s="128">
        <v>250</v>
      </c>
      <c r="L55" s="128">
        <v>250</v>
      </c>
      <c r="M55" s="95"/>
      <c r="O55" s="86" t="str">
        <f t="shared" si="5"/>
        <v>422</v>
      </c>
      <c r="P55" s="86" t="str">
        <f t="shared" si="6"/>
        <v>42</v>
      </c>
      <c r="Q55" s="86" t="str">
        <f t="shared" si="7"/>
        <v>31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31</v>
      </c>
      <c r="D56" s="91" t="str">
        <f t="shared" si="1"/>
        <v>Vlastiti prihodi</v>
      </c>
      <c r="E56" s="96">
        <v>4221</v>
      </c>
      <c r="F56" s="91" t="str">
        <f t="shared" si="2"/>
        <v>Uredska oprema i namještaj</v>
      </c>
      <c r="G56" s="129" t="s">
        <v>695</v>
      </c>
      <c r="H56" s="91" t="str">
        <f t="shared" si="3"/>
        <v>REDOVNA DJELATNOST JAVNIH INSTITUTA (IZ EVIDENCIJSKIH PRIHODA)</v>
      </c>
      <c r="I56" s="91" t="str">
        <f t="shared" si="4"/>
        <v>0150</v>
      </c>
      <c r="J56" s="128">
        <v>6636</v>
      </c>
      <c r="K56" s="128">
        <v>5982</v>
      </c>
      <c r="L56" s="128">
        <v>5982</v>
      </c>
      <c r="M56" s="95"/>
      <c r="O56" s="86" t="str">
        <f t="shared" si="5"/>
        <v>422</v>
      </c>
      <c r="P56" s="86" t="str">
        <f t="shared" si="6"/>
        <v>42</v>
      </c>
      <c r="Q56" s="86" t="str">
        <f t="shared" si="7"/>
        <v>31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31</v>
      </c>
      <c r="D57" s="91" t="str">
        <f t="shared" si="1"/>
        <v>Vlastiti prihodi</v>
      </c>
      <c r="E57" s="96">
        <v>4241</v>
      </c>
      <c r="F57" s="91" t="str">
        <f t="shared" si="2"/>
        <v>Knjige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969</v>
      </c>
      <c r="K57" s="128">
        <v>1102</v>
      </c>
      <c r="L57" s="128">
        <v>1102</v>
      </c>
      <c r="M57" s="95"/>
      <c r="O57" s="86" t="str">
        <f t="shared" si="5"/>
        <v>424</v>
      </c>
      <c r="P57" s="86" t="str">
        <f t="shared" si="6"/>
        <v>42</v>
      </c>
      <c r="Q57" s="86" t="str">
        <f t="shared" si="7"/>
        <v>31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31</v>
      </c>
      <c r="D58" s="91" t="str">
        <f t="shared" si="1"/>
        <v>Vlastiti prihodi</v>
      </c>
      <c r="E58" s="96">
        <v>3211</v>
      </c>
      <c r="F58" s="91" t="str">
        <f t="shared" si="2"/>
        <v>Službena putovanja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8627</v>
      </c>
      <c r="K58" s="128">
        <v>13007</v>
      </c>
      <c r="L58" s="128">
        <v>13613</v>
      </c>
      <c r="M58" s="95"/>
      <c r="O58" s="86" t="str">
        <f t="shared" si="5"/>
        <v>321</v>
      </c>
      <c r="P58" s="86" t="str">
        <f t="shared" si="6"/>
        <v>32</v>
      </c>
      <c r="Q58" s="86" t="str">
        <f t="shared" si="7"/>
        <v>31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31</v>
      </c>
      <c r="D59" s="91" t="str">
        <f t="shared" si="1"/>
        <v>Vlastiti prihodi</v>
      </c>
      <c r="E59" s="96">
        <v>3213</v>
      </c>
      <c r="F59" s="91" t="str">
        <f t="shared" si="2"/>
        <v>Stručno usavršavanje zaposlenika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3982</v>
      </c>
      <c r="K59" s="128">
        <v>6902</v>
      </c>
      <c r="L59" s="128">
        <v>6902</v>
      </c>
      <c r="M59" s="95"/>
      <c r="O59" s="86" t="str">
        <f t="shared" si="5"/>
        <v>321</v>
      </c>
      <c r="P59" s="86" t="str">
        <f t="shared" si="6"/>
        <v>32</v>
      </c>
      <c r="Q59" s="86" t="str">
        <f t="shared" si="7"/>
        <v>31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52</v>
      </c>
      <c r="D60" s="91" t="str">
        <f t="shared" si="1"/>
        <v>Ostale pomoći</v>
      </c>
      <c r="E60" s="96">
        <v>3111</v>
      </c>
      <c r="F60" s="91" t="str">
        <f t="shared" si="2"/>
        <v>Plaće za redovan rad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18386</v>
      </c>
      <c r="K60" s="128">
        <v>790</v>
      </c>
      <c r="L60" s="128">
        <v>0</v>
      </c>
      <c r="M60" s="95"/>
      <c r="O60" s="86" t="str">
        <f t="shared" si="5"/>
        <v>311</v>
      </c>
      <c r="P60" s="86" t="str">
        <f t="shared" si="6"/>
        <v>31</v>
      </c>
      <c r="Q60" s="86" t="str">
        <f t="shared" si="7"/>
        <v>52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52</v>
      </c>
      <c r="D61" s="91" t="str">
        <f t="shared" si="1"/>
        <v>Ostale pomoći</v>
      </c>
      <c r="E61" s="96">
        <v>3121</v>
      </c>
      <c r="F61" s="91" t="str">
        <f t="shared" si="2"/>
        <v>Ostali rashodi za zaposlene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664</v>
      </c>
      <c r="K61" s="128">
        <v>332</v>
      </c>
      <c r="L61" s="128">
        <v>0</v>
      </c>
      <c r="M61" s="95"/>
      <c r="O61" s="86" t="str">
        <f t="shared" si="5"/>
        <v>312</v>
      </c>
      <c r="P61" s="86" t="str">
        <f t="shared" si="6"/>
        <v>31</v>
      </c>
      <c r="Q61" s="86" t="str">
        <f t="shared" si="7"/>
        <v>52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52</v>
      </c>
      <c r="D62" s="91" t="str">
        <f t="shared" si="1"/>
        <v>Ostale pomoći</v>
      </c>
      <c r="E62" s="96">
        <v>3132</v>
      </c>
      <c r="F62" s="91" t="str">
        <f t="shared" si="2"/>
        <v>Doprinosi za obvezno zdravstveno osiguranje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3034</v>
      </c>
      <c r="K62" s="128">
        <v>130</v>
      </c>
      <c r="L62" s="128">
        <v>0</v>
      </c>
      <c r="M62" s="95"/>
      <c r="O62" s="86" t="str">
        <f t="shared" si="5"/>
        <v>313</v>
      </c>
      <c r="P62" s="86" t="str">
        <f t="shared" si="6"/>
        <v>31</v>
      </c>
      <c r="Q62" s="86" t="str">
        <f t="shared" si="7"/>
        <v>52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52</v>
      </c>
      <c r="D63" s="91" t="str">
        <f t="shared" si="1"/>
        <v>Ostale pomoći</v>
      </c>
      <c r="E63" s="96">
        <v>3212</v>
      </c>
      <c r="F63" s="91" t="str">
        <f t="shared" si="2"/>
        <v>Naknade za prijevoz, za rad na terenu i odvojeni život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4545</v>
      </c>
      <c r="K63" s="128">
        <v>199</v>
      </c>
      <c r="L63" s="128">
        <v>0</v>
      </c>
      <c r="M63" s="95"/>
      <c r="O63" s="86" t="str">
        <f t="shared" si="5"/>
        <v>321</v>
      </c>
      <c r="P63" s="86" t="str">
        <f t="shared" si="6"/>
        <v>32</v>
      </c>
      <c r="Q63" s="86" t="str">
        <f t="shared" si="7"/>
        <v>52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52</v>
      </c>
      <c r="D64" s="91" t="str">
        <f t="shared" si="1"/>
        <v>Ostale pomoći</v>
      </c>
      <c r="E64" s="96">
        <v>3211</v>
      </c>
      <c r="F64" s="91" t="str">
        <f t="shared" si="2"/>
        <v>Službena putovanja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7366</v>
      </c>
      <c r="K64" s="128">
        <v>3982</v>
      </c>
      <c r="L64" s="128">
        <v>0</v>
      </c>
      <c r="M64" s="95"/>
      <c r="O64" s="86" t="str">
        <f t="shared" si="5"/>
        <v>321</v>
      </c>
      <c r="P64" s="86" t="str">
        <f t="shared" si="6"/>
        <v>32</v>
      </c>
      <c r="Q64" s="86" t="str">
        <f t="shared" si="7"/>
        <v>52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08008</v>
      </c>
      <c r="B65" s="90" t="str">
        <f>IF(C65="","",VLOOKUP('OPĆI DIO'!$C$3,'OPĆI DIO'!$L$6:$U$138,9,FALSE))</f>
        <v>Javni instituti</v>
      </c>
      <c r="C65" s="96">
        <v>52</v>
      </c>
      <c r="D65" s="91" t="str">
        <f t="shared" si="1"/>
        <v>Ostale pomoći</v>
      </c>
      <c r="E65" s="96">
        <v>3213</v>
      </c>
      <c r="F65" s="91" t="str">
        <f t="shared" si="2"/>
        <v>Stručno usavršavanje zaposlenika</v>
      </c>
      <c r="G65" s="129" t="s">
        <v>695</v>
      </c>
      <c r="H65" s="91" t="str">
        <f t="shared" si="3"/>
        <v>REDOVNA DJELATNOST JAVNIH INSTITUTA (IZ EVIDENCIJSKIH PRIHODA)</v>
      </c>
      <c r="I65" s="91" t="str">
        <f t="shared" si="4"/>
        <v>0150</v>
      </c>
      <c r="J65" s="128">
        <v>3451</v>
      </c>
      <c r="K65" s="128">
        <v>2049</v>
      </c>
      <c r="L65" s="128">
        <v>0</v>
      </c>
      <c r="M65" s="95"/>
      <c r="O65" s="86" t="str">
        <f t="shared" si="5"/>
        <v>321</v>
      </c>
      <c r="P65" s="86" t="str">
        <f t="shared" si="6"/>
        <v>32</v>
      </c>
      <c r="Q65" s="86" t="str">
        <f t="shared" si="7"/>
        <v>52</v>
      </c>
      <c r="R65" s="86" t="str">
        <f t="shared" si="8"/>
        <v>15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52</v>
      </c>
      <c r="D66" s="91" t="str">
        <f t="shared" si="1"/>
        <v>Ostale pomoći</v>
      </c>
      <c r="E66" s="96">
        <v>3235</v>
      </c>
      <c r="F66" s="91" t="str">
        <f t="shared" si="2"/>
        <v>Zakupnine i najamnine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133</v>
      </c>
      <c r="K66" s="128">
        <v>0</v>
      </c>
      <c r="L66" s="128">
        <v>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52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52</v>
      </c>
      <c r="D67" s="91" t="str">
        <f t="shared" ref="D67:D130" si="13">IFERROR(VLOOKUP(C67,$S$6:$T$24,2,FALSE),"")</f>
        <v>Ostale pomoći</v>
      </c>
      <c r="E67" s="96">
        <v>3237</v>
      </c>
      <c r="F67" s="91" t="str">
        <f t="shared" si="2"/>
        <v>Intelektualne i osobne usluge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995</v>
      </c>
      <c r="K67" s="128">
        <v>0</v>
      </c>
      <c r="L67" s="128">
        <v>0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52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52</v>
      </c>
      <c r="D68" s="91" t="str">
        <f t="shared" si="13"/>
        <v>Ostale pomoći</v>
      </c>
      <c r="E68" s="96">
        <v>3239</v>
      </c>
      <c r="F68" s="91" t="str">
        <f t="shared" ref="F68:F131" si="14">IFERROR(VLOOKUP(E68,$V$5:$X$129,2,FALSE),"")</f>
        <v>Ostale usluge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133</v>
      </c>
      <c r="K68" s="128">
        <v>0</v>
      </c>
      <c r="L68" s="128">
        <v>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52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52</v>
      </c>
      <c r="D69" s="91" t="str">
        <f t="shared" si="13"/>
        <v>Ostale pomoći</v>
      </c>
      <c r="E69" s="96">
        <v>3241</v>
      </c>
      <c r="F69" s="91" t="str">
        <f t="shared" si="14"/>
        <v>Naknade troškova osobama izvan radnog odnosa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4513</v>
      </c>
      <c r="K69" s="128">
        <v>0</v>
      </c>
      <c r="L69" s="128">
        <v>0</v>
      </c>
      <c r="M69" s="95"/>
      <c r="O69" s="86" t="str">
        <f t="shared" si="17"/>
        <v>324</v>
      </c>
      <c r="P69" s="86" t="str">
        <f t="shared" si="18"/>
        <v>32</v>
      </c>
      <c r="Q69" s="86" t="str">
        <f t="shared" si="19"/>
        <v>52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52</v>
      </c>
      <c r="D70" s="91" t="str">
        <f t="shared" si="13"/>
        <v>Ostale pomoći</v>
      </c>
      <c r="E70" s="96">
        <v>3241</v>
      </c>
      <c r="F70" s="91" t="str">
        <f t="shared" si="14"/>
        <v>Naknade troškova osobama izvan radnog odnosa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199</v>
      </c>
      <c r="K70" s="128">
        <v>0</v>
      </c>
      <c r="L70" s="128">
        <v>0</v>
      </c>
      <c r="M70" s="95"/>
      <c r="O70" s="86" t="str">
        <f t="shared" si="17"/>
        <v>324</v>
      </c>
      <c r="P70" s="86" t="str">
        <f t="shared" si="18"/>
        <v>32</v>
      </c>
      <c r="Q70" s="86" t="str">
        <f t="shared" si="19"/>
        <v>52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52</v>
      </c>
      <c r="D71" s="91" t="str">
        <f t="shared" si="13"/>
        <v>Ostale pomoći</v>
      </c>
      <c r="E71" s="96">
        <v>3431</v>
      </c>
      <c r="F71" s="91" t="str">
        <f t="shared" si="14"/>
        <v>Bankarske usluge i usluge platnog prometa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132</v>
      </c>
      <c r="K71" s="128">
        <v>0</v>
      </c>
      <c r="L71" s="128">
        <v>0</v>
      </c>
      <c r="M71" s="95"/>
      <c r="O71" s="86" t="str">
        <f t="shared" si="17"/>
        <v>343</v>
      </c>
      <c r="P71" s="86" t="str">
        <f t="shared" si="18"/>
        <v>34</v>
      </c>
      <c r="Q71" s="86" t="str">
        <f t="shared" si="19"/>
        <v>52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52</v>
      </c>
      <c r="D72" s="91" t="str">
        <f t="shared" si="13"/>
        <v>Ostale pomoći</v>
      </c>
      <c r="E72" s="96">
        <v>4241</v>
      </c>
      <c r="F72" s="91" t="str">
        <f t="shared" si="14"/>
        <v>Knjige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265</v>
      </c>
      <c r="K72" s="128">
        <v>0</v>
      </c>
      <c r="L72" s="128">
        <v>0</v>
      </c>
      <c r="M72" s="95"/>
      <c r="O72" s="86" t="str">
        <f t="shared" si="17"/>
        <v>424</v>
      </c>
      <c r="P72" s="86" t="str">
        <f t="shared" si="18"/>
        <v>42</v>
      </c>
      <c r="Q72" s="86" t="str">
        <f t="shared" si="19"/>
        <v>52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61</v>
      </c>
      <c r="D73" s="91" t="str">
        <f t="shared" si="13"/>
        <v>Donacije</v>
      </c>
      <c r="E73" s="96">
        <v>3111</v>
      </c>
      <c r="F73" s="91" t="str">
        <f t="shared" si="14"/>
        <v>Plaće za redovan rad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17918</v>
      </c>
      <c r="K73" s="128">
        <v>7320</v>
      </c>
      <c r="L73" s="128">
        <v>0</v>
      </c>
      <c r="M73" s="95"/>
      <c r="O73" s="86" t="str">
        <f t="shared" si="17"/>
        <v>311</v>
      </c>
      <c r="P73" s="86" t="str">
        <f t="shared" si="18"/>
        <v>31</v>
      </c>
      <c r="Q73" s="86" t="str">
        <f t="shared" si="19"/>
        <v>61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61</v>
      </c>
      <c r="D74" s="91" t="str">
        <f t="shared" si="13"/>
        <v>Donacije</v>
      </c>
      <c r="E74" s="96">
        <v>3132</v>
      </c>
      <c r="F74" s="91" t="str">
        <f t="shared" si="14"/>
        <v>Doprinosi za obvezno zdravstveno osiguranje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2956</v>
      </c>
      <c r="K74" s="128">
        <v>1208</v>
      </c>
      <c r="L74" s="128">
        <v>0</v>
      </c>
      <c r="M74" s="95"/>
      <c r="O74" s="86" t="str">
        <f t="shared" si="17"/>
        <v>313</v>
      </c>
      <c r="P74" s="86" t="str">
        <f t="shared" si="18"/>
        <v>31</v>
      </c>
      <c r="Q74" s="86" t="str">
        <f t="shared" si="19"/>
        <v>61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61</v>
      </c>
      <c r="D75" s="91" t="str">
        <f t="shared" si="13"/>
        <v>Donacije</v>
      </c>
      <c r="E75" s="96">
        <v>3211</v>
      </c>
      <c r="F75" s="91" t="str">
        <f t="shared" si="14"/>
        <v>Službena putovanja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5165</v>
      </c>
      <c r="K75" s="128">
        <v>2654</v>
      </c>
      <c r="L75" s="128">
        <v>0</v>
      </c>
      <c r="M75" s="95"/>
      <c r="O75" s="86" t="str">
        <f t="shared" si="17"/>
        <v>321</v>
      </c>
      <c r="P75" s="86" t="str">
        <f t="shared" si="18"/>
        <v>32</v>
      </c>
      <c r="Q75" s="86" t="str">
        <f t="shared" si="19"/>
        <v>61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61</v>
      </c>
      <c r="D76" s="91" t="str">
        <f t="shared" si="13"/>
        <v>Donacije</v>
      </c>
      <c r="E76" s="96">
        <v>3213</v>
      </c>
      <c r="F76" s="91" t="str">
        <f t="shared" si="14"/>
        <v>Stručno usavršavanje zaposlenika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0</v>
      </c>
      <c r="K76" s="128">
        <v>955</v>
      </c>
      <c r="L76" s="128">
        <v>0</v>
      </c>
      <c r="M76" s="95"/>
      <c r="O76" s="86" t="str">
        <f t="shared" si="17"/>
        <v>321</v>
      </c>
      <c r="P76" s="86" t="str">
        <f t="shared" si="18"/>
        <v>32</v>
      </c>
      <c r="Q76" s="86" t="str">
        <f t="shared" si="19"/>
        <v>61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61</v>
      </c>
      <c r="D77" s="91" t="str">
        <f t="shared" si="13"/>
        <v>Donacije</v>
      </c>
      <c r="E77" s="96">
        <v>3237</v>
      </c>
      <c r="F77" s="91" t="str">
        <f t="shared" si="14"/>
        <v>Intelektualne i osobne usluge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7318</v>
      </c>
      <c r="K77" s="128">
        <v>3418</v>
      </c>
      <c r="L77" s="128">
        <v>0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61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08008</v>
      </c>
      <c r="B78" s="90" t="str">
        <f>IF(C78="","",VLOOKUP('OPĆI DIO'!$C$3,'OPĆI DIO'!$L$6:$U$138,9,FALSE))</f>
        <v>Javni instituti</v>
      </c>
      <c r="C78" s="96">
        <v>51</v>
      </c>
      <c r="D78" s="91" t="str">
        <f t="shared" si="13"/>
        <v>Pomoći EU</v>
      </c>
      <c r="E78" s="96">
        <v>3111</v>
      </c>
      <c r="F78" s="91" t="str">
        <f t="shared" si="14"/>
        <v>Plaće za redovan rad</v>
      </c>
      <c r="G78" s="129" t="s">
        <v>694</v>
      </c>
      <c r="H78" s="91" t="str">
        <f t="shared" si="15"/>
        <v>EU PROJEKTI JAVNIH INSTITUTA (IZ EVIDENCIJSKIH PRIHODA)</v>
      </c>
      <c r="I78" s="91" t="str">
        <f t="shared" si="16"/>
        <v>0150</v>
      </c>
      <c r="J78" s="128">
        <v>5574</v>
      </c>
      <c r="K78" s="128">
        <v>0</v>
      </c>
      <c r="L78" s="128">
        <v>0</v>
      </c>
      <c r="M78" s="95"/>
      <c r="O78" s="86" t="str">
        <f t="shared" si="17"/>
        <v>311</v>
      </c>
      <c r="P78" s="86" t="str">
        <f t="shared" si="18"/>
        <v>31</v>
      </c>
      <c r="Q78" s="86" t="str">
        <f t="shared" si="19"/>
        <v>51</v>
      </c>
      <c r="R78" s="86" t="str">
        <f t="shared" si="20"/>
        <v>15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08008</v>
      </c>
      <c r="B79" s="90" t="str">
        <f>IF(C79="","",VLOOKUP('OPĆI DIO'!$C$3,'OPĆI DIO'!$L$6:$U$138,9,FALSE))</f>
        <v>Javni instituti</v>
      </c>
      <c r="C79" s="96">
        <v>51</v>
      </c>
      <c r="D79" s="91" t="str">
        <f t="shared" si="13"/>
        <v>Pomoći EU</v>
      </c>
      <c r="E79" s="96">
        <v>3132</v>
      </c>
      <c r="F79" s="91" t="str">
        <f t="shared" si="14"/>
        <v>Doprinosi za obvezno zdravstveno osiguranje</v>
      </c>
      <c r="G79" s="129" t="s">
        <v>694</v>
      </c>
      <c r="H79" s="91" t="str">
        <f t="shared" si="15"/>
        <v>EU PROJEKTI JAVNIH INSTITUTA (IZ EVIDENCIJSKIH PRIHODA)</v>
      </c>
      <c r="I79" s="91" t="str">
        <f t="shared" si="16"/>
        <v>0150</v>
      </c>
      <c r="J79" s="128">
        <v>920</v>
      </c>
      <c r="K79" s="128">
        <v>0</v>
      </c>
      <c r="L79" s="128">
        <v>0</v>
      </c>
      <c r="M79" s="95"/>
      <c r="O79" s="86" t="str">
        <f t="shared" si="17"/>
        <v>313</v>
      </c>
      <c r="P79" s="86" t="str">
        <f t="shared" si="18"/>
        <v>31</v>
      </c>
      <c r="Q79" s="86" t="str">
        <f t="shared" si="19"/>
        <v>51</v>
      </c>
      <c r="R79" s="86" t="str">
        <f t="shared" si="20"/>
        <v>15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08008</v>
      </c>
      <c r="B80" s="90" t="str">
        <f>IF(C80="","",VLOOKUP('OPĆI DIO'!$C$3,'OPĆI DIO'!$L$6:$U$138,9,FALSE))</f>
        <v>Javni instituti</v>
      </c>
      <c r="C80" s="96">
        <v>51</v>
      </c>
      <c r="D80" s="91" t="str">
        <f t="shared" si="13"/>
        <v>Pomoći EU</v>
      </c>
      <c r="E80" s="96">
        <v>3211</v>
      </c>
      <c r="F80" s="91" t="str">
        <f t="shared" si="14"/>
        <v>Službena putovanja</v>
      </c>
      <c r="G80" s="129" t="s">
        <v>694</v>
      </c>
      <c r="H80" s="91" t="str">
        <f t="shared" si="15"/>
        <v>EU PROJEKTI JAVNIH INSTITUTA (IZ EVIDENCIJSKIH PRIHODA)</v>
      </c>
      <c r="I80" s="91" t="str">
        <f t="shared" si="16"/>
        <v>0150</v>
      </c>
      <c r="J80" s="128">
        <v>2860</v>
      </c>
      <c r="K80" s="128">
        <v>0</v>
      </c>
      <c r="L80" s="128">
        <v>0</v>
      </c>
      <c r="M80" s="95"/>
      <c r="O80" s="86" t="str">
        <f t="shared" si="17"/>
        <v>321</v>
      </c>
      <c r="P80" s="86" t="str">
        <f t="shared" si="18"/>
        <v>32</v>
      </c>
      <c r="Q80" s="86" t="str">
        <f t="shared" si="19"/>
        <v>51</v>
      </c>
      <c r="R80" s="86" t="str">
        <f t="shared" si="20"/>
        <v>15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08008</v>
      </c>
      <c r="B81" s="90" t="str">
        <f>IF(C81="","",VLOOKUP('OPĆI DIO'!$C$3,'OPĆI DIO'!$L$6:$U$138,9,FALSE))</f>
        <v>Javni instituti</v>
      </c>
      <c r="C81" s="96">
        <v>51</v>
      </c>
      <c r="D81" s="91" t="str">
        <f t="shared" si="13"/>
        <v>Pomoći EU</v>
      </c>
      <c r="E81" s="96">
        <v>3221</v>
      </c>
      <c r="F81" s="91" t="str">
        <f t="shared" si="14"/>
        <v>Uredski materijal i ostali materijalni rashodi</v>
      </c>
      <c r="G81" s="129" t="s">
        <v>694</v>
      </c>
      <c r="H81" s="91" t="str">
        <f t="shared" si="15"/>
        <v>EU PROJEKTI JAVNIH INSTITUTA (IZ EVIDENCIJSKIH PRIHODA)</v>
      </c>
      <c r="I81" s="91" t="str">
        <f t="shared" si="16"/>
        <v>0150</v>
      </c>
      <c r="J81" s="128">
        <v>398</v>
      </c>
      <c r="K81" s="128">
        <v>0</v>
      </c>
      <c r="L81" s="128">
        <v>0</v>
      </c>
      <c r="M81" s="95"/>
      <c r="O81" s="86" t="str">
        <f t="shared" si="17"/>
        <v>322</v>
      </c>
      <c r="P81" s="86" t="str">
        <f t="shared" si="18"/>
        <v>32</v>
      </c>
      <c r="Q81" s="86" t="str">
        <f t="shared" si="19"/>
        <v>51</v>
      </c>
      <c r="R81" s="86" t="str">
        <f t="shared" si="20"/>
        <v>15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08008</v>
      </c>
      <c r="B82" s="90" t="str">
        <f>IF(C82="","",VLOOKUP('OPĆI DIO'!$C$3,'OPĆI DIO'!$L$6:$U$138,9,FALSE))</f>
        <v>Javni instituti</v>
      </c>
      <c r="C82" s="96">
        <v>51</v>
      </c>
      <c r="D82" s="91" t="str">
        <f t="shared" si="13"/>
        <v>Pomoći EU</v>
      </c>
      <c r="E82" s="96">
        <v>3237</v>
      </c>
      <c r="F82" s="91" t="str">
        <f t="shared" si="14"/>
        <v>Intelektualne i osobne usluge</v>
      </c>
      <c r="G82" s="129" t="s">
        <v>694</v>
      </c>
      <c r="H82" s="91" t="str">
        <f t="shared" si="15"/>
        <v>EU PROJEKTI JAVNIH INSTITUTA (IZ EVIDENCIJSKIH PRIHODA)</v>
      </c>
      <c r="I82" s="91" t="str">
        <f t="shared" si="16"/>
        <v>0150</v>
      </c>
      <c r="J82" s="128">
        <v>20460</v>
      </c>
      <c r="K82" s="128">
        <v>0</v>
      </c>
      <c r="L82" s="128">
        <v>0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51</v>
      </c>
      <c r="R82" s="86" t="str">
        <f t="shared" si="20"/>
        <v>15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08008</v>
      </c>
      <c r="B83" s="90" t="str">
        <f>IF(C83="","",VLOOKUP('OPĆI DIO'!$C$3,'OPĆI DIO'!$L$6:$U$138,9,FALSE))</f>
        <v>Javni instituti</v>
      </c>
      <c r="C83" s="96">
        <v>51</v>
      </c>
      <c r="D83" s="91" t="str">
        <f t="shared" si="13"/>
        <v>Pomoći EU</v>
      </c>
      <c r="E83" s="96">
        <v>3241</v>
      </c>
      <c r="F83" s="91" t="str">
        <f t="shared" si="14"/>
        <v>Naknade troškova osobama izvan radnog odnosa</v>
      </c>
      <c r="G83" s="129" t="s">
        <v>694</v>
      </c>
      <c r="H83" s="91" t="str">
        <f t="shared" si="15"/>
        <v>EU PROJEKTI JAVNIH INSTITUTA (IZ EVIDENCIJSKIH PRIHODA)</v>
      </c>
      <c r="I83" s="91" t="str">
        <f t="shared" si="16"/>
        <v>0150</v>
      </c>
      <c r="J83" s="128">
        <v>1327</v>
      </c>
      <c r="K83" s="128">
        <v>0</v>
      </c>
      <c r="L83" s="128">
        <v>0</v>
      </c>
      <c r="M83" s="95"/>
      <c r="O83" s="86" t="str">
        <f t="shared" si="17"/>
        <v>324</v>
      </c>
      <c r="P83" s="86" t="str">
        <f t="shared" si="18"/>
        <v>32</v>
      </c>
      <c r="Q83" s="86" t="str">
        <f t="shared" si="19"/>
        <v>51</v>
      </c>
      <c r="R83" s="86" t="str">
        <f t="shared" si="20"/>
        <v>15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08008</v>
      </c>
      <c r="B84" s="90" t="str">
        <f>IF(C84="","",VLOOKUP('OPĆI DIO'!$C$3,'OPĆI DIO'!$L$6:$U$138,9,FALSE))</f>
        <v>Javni instituti</v>
      </c>
      <c r="C84" s="96">
        <v>51</v>
      </c>
      <c r="D84" s="91" t="str">
        <f t="shared" si="13"/>
        <v>Pomoći EU</v>
      </c>
      <c r="E84" s="96">
        <v>3293</v>
      </c>
      <c r="F84" s="91" t="str">
        <f t="shared" si="14"/>
        <v>Reprezentacija</v>
      </c>
      <c r="G84" s="129" t="s">
        <v>694</v>
      </c>
      <c r="H84" s="91" t="str">
        <f t="shared" si="15"/>
        <v>EU PROJEKTI JAVNIH INSTITUTA (IZ EVIDENCIJSKIH PRIHODA)</v>
      </c>
      <c r="I84" s="91" t="str">
        <f t="shared" si="16"/>
        <v>0150</v>
      </c>
      <c r="J84" s="128">
        <v>398</v>
      </c>
      <c r="K84" s="128">
        <v>0</v>
      </c>
      <c r="L84" s="128">
        <v>0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51</v>
      </c>
      <c r="R84" s="86" t="str">
        <f t="shared" si="20"/>
        <v>15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1488000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1488000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1488000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K3" sqref="K3"/>
    </sheetView>
  </sheetViews>
  <sheetFormatPr defaultColWidth="0" defaultRowHeight="14.4" zeroHeight="1"/>
  <cols>
    <col min="1" max="1" width="12.88671875" style="86" customWidth="1"/>
    <col min="2" max="2" width="32.109375" style="86" customWidth="1"/>
    <col min="3" max="3" width="11.6640625" style="86" customWidth="1"/>
    <col min="4" max="4" width="25.44140625" style="86" customWidth="1"/>
    <col min="5" max="5" width="16.44140625" style="86" customWidth="1"/>
    <col min="6" max="6" width="30.33203125" style="86" customWidth="1"/>
    <col min="7" max="7" width="6.109375" style="86" bestFit="1" customWidth="1"/>
    <col min="8" max="8" width="16.44140625" style="87" customWidth="1"/>
    <col min="9" max="9" width="15.6640625" style="87" customWidth="1"/>
    <col min="10" max="10" width="15.109375" style="87" customWidth="1"/>
    <col min="11" max="11" width="33.6640625" style="87" customWidth="1"/>
    <col min="12" max="13" width="9.5546875" style="87" customWidth="1"/>
    <col min="14" max="14" width="15.109375" style="87" customWidth="1"/>
    <col min="15" max="15" width="18.33203125" style="87" customWidth="1"/>
    <col min="16" max="16" width="51.6640625" style="87" customWidth="1"/>
    <col min="17" max="17" width="9.109375" style="86" customWidth="1"/>
    <col min="18" max="21" width="9.109375" style="86" hidden="1" customWidth="1"/>
    <col min="22" max="22" width="46.5546875" style="86" hidden="1" customWidth="1"/>
    <col min="23" max="24" width="9.109375" style="86" hidden="1" customWidth="1"/>
    <col min="25" max="25" width="58.88671875" style="86" hidden="1" customWidth="1"/>
    <col min="26" max="29" width="9.109375" style="86" hidden="1" customWidth="1"/>
    <col min="30" max="30" width="14.6640625" style="86" hidden="1" customWidth="1"/>
    <col min="31" max="33" width="0" style="86" hidden="1" customWidth="1"/>
    <col min="34" max="16384" width="9.10937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57.6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D19" zoomScale="80" zoomScaleNormal="80" workbookViewId="0">
      <selection activeCell="L50" sqref="L50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4.4">
      <c r="B3" s="41"/>
      <c r="C3" s="41"/>
      <c r="D3" s="41"/>
      <c r="S3" s="43"/>
      <c r="W3" s="313" t="s">
        <v>5269</v>
      </c>
    </row>
    <row r="4" spans="1:29" s="42" customFormat="1" ht="96.6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470000</v>
      </c>
      <c r="E5" s="3"/>
      <c r="F5" s="3"/>
      <c r="G5" s="3">
        <v>434335</v>
      </c>
      <c r="H5" s="3"/>
      <c r="I5" s="3"/>
      <c r="J5" s="3">
        <v>16420</v>
      </c>
      <c r="K5" s="3">
        <v>19245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1398000</v>
      </c>
      <c r="E6" s="12">
        <f>+'A.1 PRIHODI'!E8</f>
        <v>472314</v>
      </c>
      <c r="F6" s="12">
        <f>+'A.1 PRIHODI'!F8</f>
        <v>0</v>
      </c>
      <c r="G6" s="12">
        <f>+'A.1 PRIHODI'!G8</f>
        <v>849487</v>
      </c>
      <c r="H6" s="12">
        <f>+'A.1 PRIHODI'!H8</f>
        <v>0</v>
      </c>
      <c r="I6" s="12">
        <f>+'A.1 PRIHODI'!I8+'B. RAČUN FIN'!I6</f>
        <v>0</v>
      </c>
      <c r="J6" s="12">
        <f>+'A.1 PRIHODI'!J8</f>
        <v>15517</v>
      </c>
      <c r="K6" s="12">
        <f>+'A.1 PRIHODI'!K8</f>
        <v>27325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33357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-380000</v>
      </c>
      <c r="E7" s="197"/>
      <c r="F7" s="197"/>
      <c r="G7" s="197">
        <v>-377246</v>
      </c>
      <c r="H7" s="197"/>
      <c r="I7" s="197"/>
      <c r="J7" s="197"/>
      <c r="K7" s="197">
        <v>-2754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1488000</v>
      </c>
      <c r="E8" s="12">
        <f>+E5+E6+E7</f>
        <v>472314</v>
      </c>
      <c r="F8" s="12">
        <f t="shared" ref="F8:W8" si="1">+F5+F6+F7</f>
        <v>0</v>
      </c>
      <c r="G8" s="12">
        <f t="shared" si="1"/>
        <v>906576</v>
      </c>
      <c r="H8" s="12">
        <f t="shared" si="1"/>
        <v>0</v>
      </c>
      <c r="I8" s="12">
        <f t="shared" si="1"/>
        <v>0</v>
      </c>
      <c r="J8" s="12">
        <f t="shared" si="1"/>
        <v>31937</v>
      </c>
      <c r="K8" s="12">
        <f t="shared" si="1"/>
        <v>43816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33357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1488000</v>
      </c>
      <c r="E9" s="82">
        <f>+'A.2 RASHODI'!E4+'B. RAČUN FIN'!E11</f>
        <v>472314</v>
      </c>
      <c r="F9" s="82">
        <f>+'A.2 RASHODI'!F4+'B. RAČUN FIN'!F11</f>
        <v>0</v>
      </c>
      <c r="G9" s="82">
        <f>+'A.2 RASHODI'!G4+'B. RAČUN FIN'!G11</f>
        <v>906576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31937</v>
      </c>
      <c r="K9" s="82">
        <f>+'A.2 RASHODI'!K4+'B. RAČUN FIN'!K11</f>
        <v>43816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33357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96.6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380000</v>
      </c>
      <c r="E13" s="131">
        <f t="shared" ref="E13:W13" si="4">-E7</f>
        <v>0</v>
      </c>
      <c r="F13" s="131">
        <f t="shared" si="4"/>
        <v>0</v>
      </c>
      <c r="G13" s="131">
        <f t="shared" si="4"/>
        <v>377246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2754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1410000</v>
      </c>
      <c r="E14" s="12">
        <f>+'A.1 PRIHODI'!E22</f>
        <v>478598</v>
      </c>
      <c r="F14" s="12">
        <f>+'A.1 PRIHODI'!F22</f>
        <v>0</v>
      </c>
      <c r="G14" s="12">
        <f>+'A.1 PRIHODI'!G22</f>
        <v>911119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4728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15555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-340000</v>
      </c>
      <c r="E15" s="65"/>
      <c r="F15" s="65"/>
      <c r="G15" s="65">
        <v>-340000</v>
      </c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1450000</v>
      </c>
      <c r="E16" s="12">
        <f>+E13+E14+E15</f>
        <v>478598</v>
      </c>
      <c r="F16" s="12">
        <f t="shared" ref="F16:W16" si="5">+F13+F14+F15</f>
        <v>0</v>
      </c>
      <c r="G16" s="12">
        <f t="shared" si="5"/>
        <v>948365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7482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15555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1450000</v>
      </c>
      <c r="E17" s="82">
        <f>+'A.2 RASHODI'!E21+'B. RAČUN FIN'!E22</f>
        <v>478598</v>
      </c>
      <c r="F17" s="82">
        <f>+'A.2 RASHODI'!F21+'B. RAČUN FIN'!F22</f>
        <v>0</v>
      </c>
      <c r="G17" s="82">
        <f>+'A.2 RASHODI'!G21+'B. RAČUN FIN'!G22</f>
        <v>948365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7482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15555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96.6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340000</v>
      </c>
      <c r="E21" s="131">
        <f t="shared" ref="E21:W21" si="8">-E15</f>
        <v>0</v>
      </c>
      <c r="F21" s="131">
        <f t="shared" si="8"/>
        <v>0</v>
      </c>
      <c r="G21" s="131">
        <f t="shared" si="8"/>
        <v>340000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1415000</v>
      </c>
      <c r="E22" s="12">
        <f>+'A.1 PRIHODI'!E36</f>
        <v>478598</v>
      </c>
      <c r="F22" s="12">
        <f>+'A.1 PRIHODI'!F36</f>
        <v>0</v>
      </c>
      <c r="G22" s="12">
        <f>+'A.1 PRIHODI'!G36</f>
        <v>936402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-310000</v>
      </c>
      <c r="E23" s="65"/>
      <c r="F23" s="65"/>
      <c r="G23" s="65">
        <v>-310000</v>
      </c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1445000</v>
      </c>
      <c r="E24" s="12">
        <f>+E21+E22+E23</f>
        <v>478598</v>
      </c>
      <c r="F24" s="12">
        <f t="shared" ref="F24:W24" si="9">+F21+F22+F23</f>
        <v>0</v>
      </c>
      <c r="G24" s="12">
        <f t="shared" si="9"/>
        <v>966402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1445000</v>
      </c>
      <c r="E25" s="82">
        <f>+'A.2 RASHODI'!E38+'B. RAČUN FIN'!E33</f>
        <v>478598</v>
      </c>
      <c r="F25" s="82">
        <f>+'A.2 RASHODI'!F38+'B. RAČUN FIN'!F33</f>
        <v>0</v>
      </c>
      <c r="G25" s="82">
        <f>+'A.2 RASHODI'!G38+'B. RAČUN FIN'!G33</f>
        <v>966402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0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D43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4.4">
      <c r="B6" s="41"/>
      <c r="C6" s="41"/>
      <c r="D6" s="41"/>
      <c r="S6" s="43"/>
      <c r="V6" s="313" t="s">
        <v>5269</v>
      </c>
    </row>
    <row r="7" spans="1:22" s="42" customFormat="1" ht="96.6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1398000</v>
      </c>
      <c r="E8" s="69">
        <f>+E19+E16</f>
        <v>472314</v>
      </c>
      <c r="F8" s="69">
        <f>+F19+F16</f>
        <v>0</v>
      </c>
      <c r="G8" s="69">
        <f>+G19+G16</f>
        <v>849487</v>
      </c>
      <c r="H8" s="69">
        <f t="shared" ref="H8:V8" si="0">+H19+H16</f>
        <v>0</v>
      </c>
      <c r="I8" s="69">
        <f t="shared" si="0"/>
        <v>0</v>
      </c>
      <c r="J8" s="69">
        <f>+J19+J16</f>
        <v>15517</v>
      </c>
      <c r="K8" s="69">
        <f t="shared" si="0"/>
        <v>27325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33357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42842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15517</v>
      </c>
      <c r="K10" s="132">
        <f>SUMIFS('Unos prihoda i primitaka'!$G$3:$G$501,'Unos prihoda i primitaka'!$C$3:$C$501,"=52",'Unos prihoda i primitaka'!$L$3:$L$501,"=63")</f>
        <v>27325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7.6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7.6">
      <c r="A13" s="347">
        <v>2023</v>
      </c>
      <c r="B13" s="151" t="s">
        <v>5099</v>
      </c>
      <c r="C13" s="48" t="s">
        <v>5098</v>
      </c>
      <c r="D13" s="30">
        <f t="shared" si="1"/>
        <v>882834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849477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33357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472314</v>
      </c>
      <c r="E14" s="132">
        <f>SUMIFS('Unos prihoda i primitaka'!$G$3:$G$501,'Unos prihoda i primitaka'!$C$3:$C$501,"=11",'Unos prihoda i primitaka'!$L$3:$L$501,"=67")</f>
        <v>472314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1398000</v>
      </c>
      <c r="E16" s="4">
        <f t="shared" ref="E16:V16" si="2">SUM(E9:E15)</f>
        <v>472314</v>
      </c>
      <c r="F16" s="4">
        <f t="shared" si="2"/>
        <v>0</v>
      </c>
      <c r="G16" s="4">
        <f t="shared" si="2"/>
        <v>849487</v>
      </c>
      <c r="H16" s="4">
        <f t="shared" si="2"/>
        <v>0</v>
      </c>
      <c r="I16" s="4">
        <f t="shared" si="2"/>
        <v>0</v>
      </c>
      <c r="J16" s="4">
        <f t="shared" si="2"/>
        <v>15517</v>
      </c>
      <c r="K16" s="4">
        <f t="shared" si="2"/>
        <v>27325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33357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96.6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1410000</v>
      </c>
      <c r="E22" s="69">
        <f t="shared" ref="E22:V22" si="4">+E33+E30</f>
        <v>478598</v>
      </c>
      <c r="F22" s="69">
        <f t="shared" si="4"/>
        <v>0</v>
      </c>
      <c r="G22" s="69">
        <f t="shared" si="4"/>
        <v>911119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4728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15555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>
      <c r="A24" s="347">
        <v>2024</v>
      </c>
      <c r="B24" s="49" t="s">
        <v>5093</v>
      </c>
      <c r="C24" s="62" t="s">
        <v>5092</v>
      </c>
      <c r="D24" s="30">
        <f t="shared" si="5"/>
        <v>4728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4728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13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13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7.6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7.6">
      <c r="A27" s="347">
        <v>2024</v>
      </c>
      <c r="B27" s="151" t="s">
        <v>5099</v>
      </c>
      <c r="C27" s="48" t="s">
        <v>5098</v>
      </c>
      <c r="D27" s="30">
        <f t="shared" si="5"/>
        <v>926661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911106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15555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478598</v>
      </c>
      <c r="E28" s="132">
        <f>SUMIFS('Unos prihoda i primitaka'!$H$3:$H$501,'Unos prihoda i primitaka'!$C$3:$C$501,"=11",'Unos prihoda i primitaka'!$L$3:$L$501,"=67")</f>
        <v>478598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1410000</v>
      </c>
      <c r="E30" s="4">
        <f t="shared" ref="E30:V30" si="6">SUM(E23:E29)</f>
        <v>478598</v>
      </c>
      <c r="F30" s="4">
        <f t="shared" si="6"/>
        <v>0</v>
      </c>
      <c r="G30" s="4">
        <f t="shared" si="6"/>
        <v>911119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4728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15555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96.6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1415000</v>
      </c>
      <c r="E36" s="69">
        <f t="shared" ref="E36:V36" si="9">+E47+E44</f>
        <v>478598</v>
      </c>
      <c r="F36" s="69">
        <f t="shared" si="9"/>
        <v>0</v>
      </c>
      <c r="G36" s="69">
        <f t="shared" si="9"/>
        <v>936402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0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>
      <c r="A38" s="347">
        <v>2025</v>
      </c>
      <c r="B38" s="49" t="s">
        <v>5093</v>
      </c>
      <c r="C38" s="62" t="s">
        <v>5092</v>
      </c>
      <c r="D38" s="30">
        <f t="shared" si="8"/>
        <v>0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0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12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12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7.6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7.6">
      <c r="A41" s="347">
        <v>2025</v>
      </c>
      <c r="B41" s="151" t="s">
        <v>5099</v>
      </c>
      <c r="C41" s="48" t="s">
        <v>5098</v>
      </c>
      <c r="D41" s="30">
        <f t="shared" si="8"/>
        <v>936390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936390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478598</v>
      </c>
      <c r="E42" s="132">
        <f>SUMIFS('Unos prihoda i primitaka'!$I$3:$I$501,'Unos prihoda i primitaka'!$C$3:$C$501,"=11",'Unos prihoda i primitaka'!$L$3:$L$501,"=67")</f>
        <v>478598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1415000</v>
      </c>
      <c r="E44" s="4">
        <f t="shared" ref="E44:V44" si="10">SUM(E37:E43)</f>
        <v>478598</v>
      </c>
      <c r="F44" s="4">
        <f t="shared" si="10"/>
        <v>0</v>
      </c>
      <c r="G44" s="4">
        <f t="shared" si="10"/>
        <v>936402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17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9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1488000</v>
      </c>
      <c r="E4" s="70">
        <f>E5+E13</f>
        <v>472314</v>
      </c>
      <c r="F4" s="70">
        <f t="shared" ref="F4:W4" si="0">F5+F13</f>
        <v>0</v>
      </c>
      <c r="G4" s="70">
        <f t="shared" si="0"/>
        <v>906576</v>
      </c>
      <c r="H4" s="70">
        <f t="shared" si="0"/>
        <v>0</v>
      </c>
      <c r="I4" s="70">
        <f t="shared" si="0"/>
        <v>0</v>
      </c>
      <c r="J4" s="70">
        <f t="shared" si="0"/>
        <v>31937</v>
      </c>
      <c r="K4" s="70">
        <f>K5+K13</f>
        <v>43816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33357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1471450</v>
      </c>
      <c r="E5" s="78">
        <f t="shared" ref="E5:G5" si="2">SUM(E6:E12)</f>
        <v>465677</v>
      </c>
      <c r="F5" s="78">
        <f t="shared" si="2"/>
        <v>0</v>
      </c>
      <c r="G5" s="78">
        <f t="shared" si="2"/>
        <v>896928</v>
      </c>
      <c r="H5" s="78">
        <f>SUM(H6:H12)</f>
        <v>0</v>
      </c>
      <c r="I5" s="78">
        <f t="shared" ref="I5:K5" si="3">SUM(I6:I12)</f>
        <v>0</v>
      </c>
      <c r="J5" s="78">
        <f t="shared" si="3"/>
        <v>31937</v>
      </c>
      <c r="K5" s="78">
        <f t="shared" si="3"/>
        <v>43551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33357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534048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407024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77572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6494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22084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20874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933975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58344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816370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25443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21335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12483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3427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309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2986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132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16550</v>
      </c>
      <c r="E13" s="79">
        <f t="shared" ref="E13:G13" si="6">SUM(E14:E18)</f>
        <v>6637</v>
      </c>
      <c r="F13" s="79">
        <f t="shared" si="6"/>
        <v>0</v>
      </c>
      <c r="G13" s="79">
        <f t="shared" si="6"/>
        <v>9648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265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1898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1898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14652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6637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7750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265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1450000</v>
      </c>
      <c r="E21" s="70">
        <f>+E22+E30</f>
        <v>478598</v>
      </c>
      <c r="F21" s="70">
        <f t="shared" ref="F21:W21" si="11">+F22+F30</f>
        <v>0</v>
      </c>
      <c r="G21" s="70">
        <f t="shared" si="11"/>
        <v>948365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7482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15555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1433843</v>
      </c>
      <c r="E22" s="78">
        <f t="shared" ref="E22:W22" si="12">SUM(E23:E29)</f>
        <v>471961</v>
      </c>
      <c r="F22" s="78">
        <f t="shared" si="12"/>
        <v>0</v>
      </c>
      <c r="G22" s="78">
        <f t="shared" si="12"/>
        <v>938845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7482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15555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522207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407024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105403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1252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8528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907858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64628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829973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6230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7027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3778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309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3469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16157</v>
      </c>
      <c r="E30" s="79">
        <f t="shared" ref="E30:G30" si="13">SUM(E31:E35)</f>
        <v>6637</v>
      </c>
      <c r="F30" s="79">
        <f t="shared" si="13"/>
        <v>0</v>
      </c>
      <c r="G30" s="79">
        <f t="shared" si="13"/>
        <v>9520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2186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2186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13971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6637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7334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1445000</v>
      </c>
      <c r="E38" s="70">
        <f>E39+E47</f>
        <v>478598</v>
      </c>
      <c r="F38" s="70">
        <f t="shared" ref="F38:W38" si="18">F39+F47</f>
        <v>0</v>
      </c>
      <c r="G38" s="70">
        <f t="shared" si="18"/>
        <v>966402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0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1428843</v>
      </c>
      <c r="E39" s="78">
        <f t="shared" ref="E39:G39" si="19">SUM(E40:E46)</f>
        <v>471961</v>
      </c>
      <c r="F39" s="78">
        <f t="shared" si="19"/>
        <v>0</v>
      </c>
      <c r="G39" s="78">
        <f t="shared" si="19"/>
        <v>956882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520311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407024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113287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904754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64628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840126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3778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309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3469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16157</v>
      </c>
      <c r="E47" s="79">
        <f t="shared" ref="E47:G47" si="23">SUM(E48:E52)</f>
        <v>6637</v>
      </c>
      <c r="F47" s="79">
        <f t="shared" si="23"/>
        <v>0</v>
      </c>
      <c r="G47" s="79">
        <f t="shared" si="23"/>
        <v>9520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2186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2186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13971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6637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7334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6" sqref="C6 C9 C11 C14 C25 C28 C30"/>
    </sheetView>
  </sheetViews>
  <sheetFormatPr defaultRowHeight="14.4"/>
  <cols>
    <col min="1" max="1" width="9.109375" style="313" customWidth="1"/>
    <col min="2" max="2" width="34" customWidth="1"/>
    <col min="3" max="5" width="14.10937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41.4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1488000</v>
      </c>
      <c r="D5" s="339">
        <f t="shared" ref="D5:E5" si="0">+D6+D9+D11+D14+D25+D28+D30</f>
        <v>1450000</v>
      </c>
      <c r="E5" s="339">
        <f t="shared" si="0"/>
        <v>1445000</v>
      </c>
    </row>
    <row r="6" spans="1:193">
      <c r="A6" s="312">
        <v>1</v>
      </c>
      <c r="B6" s="67" t="s">
        <v>5131</v>
      </c>
      <c r="C6" s="338">
        <f>+C7+C8</f>
        <v>472314</v>
      </c>
      <c r="D6" s="338">
        <f t="shared" ref="D6:E6" si="1">+D7+D8</f>
        <v>478598</v>
      </c>
      <c r="E6" s="338">
        <f t="shared" si="1"/>
        <v>478598</v>
      </c>
    </row>
    <row r="7" spans="1:193">
      <c r="A7" s="309">
        <v>11</v>
      </c>
      <c r="B7" s="48" t="s">
        <v>5118</v>
      </c>
      <c r="C7" s="337">
        <f>+'A.2 RASHODI'!E4</f>
        <v>472314</v>
      </c>
      <c r="D7" s="337">
        <f>+'A.2 RASHODI'!E21</f>
        <v>478598</v>
      </c>
      <c r="E7" s="337">
        <f>+'A.2 RASHODI'!E38</f>
        <v>478598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906576</v>
      </c>
      <c r="D9" s="338">
        <f t="shared" ref="D9:E9" si="2">+D10</f>
        <v>948365</v>
      </c>
      <c r="E9" s="338">
        <f t="shared" si="2"/>
        <v>966402</v>
      </c>
    </row>
    <row r="10" spans="1:193">
      <c r="A10" s="309">
        <v>31</v>
      </c>
      <c r="B10" s="48" t="s">
        <v>5119</v>
      </c>
      <c r="C10" s="337">
        <f>+'A.2 RASHODI'!G4</f>
        <v>906576</v>
      </c>
      <c r="D10" s="337">
        <f>+'A.2 RASHODI'!G21</f>
        <v>948365</v>
      </c>
      <c r="E10" s="337">
        <f>+'A.2 RASHODI'!G38</f>
        <v>966402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75753</v>
      </c>
      <c r="D14" s="338">
        <f t="shared" ref="D14:E14" si="4">SUM(D15:D24)</f>
        <v>7482</v>
      </c>
      <c r="E14" s="338">
        <f t="shared" si="4"/>
        <v>0</v>
      </c>
    </row>
    <row r="15" spans="1:193">
      <c r="A15" s="309">
        <v>51</v>
      </c>
      <c r="B15" s="48" t="s">
        <v>5122</v>
      </c>
      <c r="C15" s="337">
        <f>+'A.2 RASHODI'!J4</f>
        <v>31937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43816</v>
      </c>
      <c r="D16" s="337">
        <f>+'A.2 RASHODI'!K21</f>
        <v>7482</v>
      </c>
      <c r="E16" s="337">
        <f>+'A.2 RASHODI'!K38</f>
        <v>0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7.6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33357</v>
      </c>
      <c r="D25" s="338">
        <f t="shared" ref="D25:E25" si="5">+D26+D27</f>
        <v>15555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33357</v>
      </c>
      <c r="D26" s="337">
        <f>+'A.2 RASHODI'!T21</f>
        <v>15555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41.4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7.6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4.4"/>
  <cols>
    <col min="1" max="1" width="9.33203125" style="331" bestFit="1" customWidth="1"/>
    <col min="2" max="2" width="41.88671875" style="308" customWidth="1"/>
    <col min="3" max="5" width="15.88671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7.6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1488000</v>
      </c>
      <c r="D5" s="70">
        <f t="shared" ref="D5:E5" si="0">+D6+D15+D21+D28+D38+D45+D52+D59+D66+D75</f>
        <v>1450000</v>
      </c>
      <c r="E5" s="70">
        <f t="shared" si="0"/>
        <v>1445000</v>
      </c>
    </row>
    <row r="6" spans="1:193">
      <c r="A6" s="310">
        <v>1</v>
      </c>
      <c r="B6" s="67" t="s">
        <v>5143</v>
      </c>
      <c r="C6" s="338">
        <f>SUM(C7:C14)</f>
        <v>1488000</v>
      </c>
      <c r="D6" s="338">
        <f>SUM(D7:D14)</f>
        <v>1450000</v>
      </c>
      <c r="E6" s="338">
        <f>SUM(E7:E14)</f>
        <v>1445000</v>
      </c>
    </row>
    <row r="7" spans="1:193" ht="27.6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1488000</v>
      </c>
      <c r="D11" s="337">
        <f>SUMIF('Unos rashoda i izdataka'!$R$3:$R$501,'A.4 RASHODI FUNK'!$A11,'Unos rashoda i izdataka'!$K$3:$K$501)+SUMIF('Unos rashoda P4'!$T$3:$T$501,'A.4 RASHODI FUNK'!$A11,'Unos rashoda P4'!$I$3:$I$501)</f>
        <v>1450000</v>
      </c>
      <c r="E11" s="337">
        <f>SUMIF('Unos rashoda i izdataka'!$R$3:$R$501,'A.4 RASHODI FUNK'!$A11,'Unos rashoda i izdataka'!$L$3:$L$501)+SUMIF('Unos rashoda P4'!$T$3:$T$501,'A.4 RASHODI FUNK'!$A11,'Unos rashoda P4'!$J$3:$J$501)</f>
        <v>1445000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mfabris</cp:lastModifiedBy>
  <cp:lastPrinted>2022-09-25T17:19:36Z</cp:lastPrinted>
  <dcterms:created xsi:type="dcterms:W3CDTF">2018-09-10T07:36:17Z</dcterms:created>
  <dcterms:modified xsi:type="dcterms:W3CDTF">2022-10-05T16:27:55Z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