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fabris\Desktop\"/>
    </mc:Choice>
  </mc:AlternateContent>
  <xr:revisionPtr revIDLastSave="0" documentId="13_ncr:1_{AF2EFA9D-4C1F-4958-81DC-675B438C1AB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F3" i="4"/>
  <c r="D3" i="4"/>
  <c r="C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H87" i="17"/>
  <c r="F87" i="17"/>
  <c r="D87" i="17"/>
  <c r="H86" i="17"/>
  <c r="F86" i="17"/>
  <c r="D86" i="17"/>
  <c r="H85" i="17"/>
  <c r="F85" i="17"/>
  <c r="D85" i="17"/>
  <c r="H84" i="17"/>
  <c r="F84" i="17"/>
  <c r="D84" i="17"/>
  <c r="H83" i="17"/>
  <c r="F83" i="17"/>
  <c r="D83" i="17"/>
  <c r="H82" i="17"/>
  <c r="F82" i="17"/>
  <c r="D82" i="17"/>
  <c r="H81" i="17"/>
  <c r="F81" i="17"/>
  <c r="D81" i="17"/>
  <c r="H80" i="17"/>
  <c r="F80" i="17"/>
  <c r="D80" i="17"/>
  <c r="H79" i="17"/>
  <c r="F79" i="17"/>
  <c r="D79" i="17"/>
  <c r="H78" i="17"/>
  <c r="F78" i="17"/>
  <c r="D78" i="17"/>
  <c r="H77" i="17"/>
  <c r="F77" i="17"/>
  <c r="D77" i="17"/>
  <c r="H76" i="17"/>
  <c r="F76" i="17"/>
  <c r="D76" i="17"/>
  <c r="H75" i="17"/>
  <c r="F75" i="17"/>
  <c r="D75" i="17"/>
  <c r="H74" i="17"/>
  <c r="F74" i="17"/>
  <c r="D74" i="17"/>
  <c r="H73" i="17"/>
  <c r="F73" i="17"/>
  <c r="D73" i="17"/>
  <c r="H72" i="17"/>
  <c r="F72" i="17"/>
  <c r="D72" i="17"/>
  <c r="H71" i="17"/>
  <c r="F71" i="17"/>
  <c r="D71" i="17"/>
  <c r="H70" i="17"/>
  <c r="F70" i="17"/>
  <c r="D70" i="17"/>
  <c r="H69" i="17"/>
  <c r="F69" i="17"/>
  <c r="D69" i="17"/>
  <c r="H68" i="17"/>
  <c r="F68" i="17"/>
  <c r="D68" i="17"/>
  <c r="H67" i="17"/>
  <c r="F67" i="17"/>
  <c r="D67" i="17"/>
  <c r="H66" i="17"/>
  <c r="F66" i="17"/>
  <c r="D66" i="17"/>
  <c r="H65" i="17"/>
  <c r="F65" i="17"/>
  <c r="D65" i="17"/>
  <c r="H64" i="17"/>
  <c r="F64" i="17"/>
  <c r="D64" i="17"/>
  <c r="H63" i="17"/>
  <c r="F63" i="17"/>
  <c r="D63" i="17"/>
  <c r="H62" i="17"/>
  <c r="F62" i="17"/>
  <c r="D62" i="17"/>
  <c r="H61" i="17"/>
  <c r="F61" i="17"/>
  <c r="D61" i="17"/>
  <c r="H60" i="17"/>
  <c r="F60" i="17"/>
  <c r="D60" i="17"/>
  <c r="H59" i="17"/>
  <c r="F59" i="17"/>
  <c r="D59" i="17"/>
  <c r="H58" i="17"/>
  <c r="F58" i="17"/>
  <c r="D58" i="17"/>
  <c r="H57" i="17"/>
  <c r="F57" i="17"/>
  <c r="D57" i="17"/>
  <c r="H56" i="17"/>
  <c r="F56" i="17"/>
  <c r="D56" i="17"/>
  <c r="H55" i="17"/>
  <c r="F55" i="17"/>
  <c r="D55" i="17"/>
  <c r="H54" i="17"/>
  <c r="F54" i="17"/>
  <c r="D54" i="17"/>
  <c r="H53" i="17"/>
  <c r="F53" i="17"/>
  <c r="D53" i="17"/>
  <c r="H52" i="17"/>
  <c r="F52" i="17"/>
  <c r="D52" i="17"/>
  <c r="H51" i="17"/>
  <c r="F51" i="17"/>
  <c r="D51" i="17"/>
  <c r="H50" i="17"/>
  <c r="F50" i="17"/>
  <c r="D50" i="17"/>
  <c r="H49" i="17"/>
  <c r="F49" i="17"/>
  <c r="D49" i="17"/>
  <c r="H48" i="17"/>
  <c r="F48" i="17"/>
  <c r="D48" i="17"/>
  <c r="H47" i="17"/>
  <c r="F47" i="17"/>
  <c r="D47" i="17"/>
  <c r="H46" i="17"/>
  <c r="F46" i="17"/>
  <c r="D46" i="17"/>
  <c r="H45" i="17"/>
  <c r="F45" i="17"/>
  <c r="D45" i="17"/>
  <c r="H44" i="17"/>
  <c r="F44" i="17"/>
  <c r="D44" i="17"/>
  <c r="H43" i="17"/>
  <c r="F43" i="17"/>
  <c r="D43" i="17"/>
  <c r="H42" i="17"/>
  <c r="F42" i="17"/>
  <c r="D42" i="17"/>
  <c r="H41" i="17"/>
  <c r="F41" i="17"/>
  <c r="D41" i="17"/>
  <c r="H40" i="17"/>
  <c r="F40" i="17"/>
  <c r="D40" i="17"/>
  <c r="H39" i="17"/>
  <c r="F39" i="17"/>
  <c r="D39" i="17"/>
  <c r="H38" i="17"/>
  <c r="F38" i="17"/>
  <c r="D38" i="17"/>
  <c r="H37" i="17"/>
  <c r="F37" i="17"/>
  <c r="D37" i="17"/>
  <c r="H36" i="17"/>
  <c r="F36" i="17"/>
  <c r="D36" i="17"/>
  <c r="H35" i="17"/>
  <c r="F35" i="17"/>
  <c r="D35" i="17"/>
  <c r="H34" i="17"/>
  <c r="F34" i="17"/>
  <c r="D34" i="17"/>
  <c r="H33" i="17"/>
  <c r="F33" i="17"/>
  <c r="D33" i="17"/>
  <c r="H32" i="17"/>
  <c r="F32" i="17"/>
  <c r="D32" i="17"/>
  <c r="H31" i="17"/>
  <c r="F31" i="17"/>
  <c r="D31" i="17"/>
  <c r="H30" i="17"/>
  <c r="F30" i="17"/>
  <c r="D30" i="17"/>
  <c r="H29" i="17"/>
  <c r="F29" i="17"/>
  <c r="D29" i="17"/>
  <c r="H28" i="17"/>
  <c r="F28" i="17"/>
  <c r="D28" i="17"/>
  <c r="H27" i="17"/>
  <c r="F27" i="17"/>
  <c r="D27" i="17"/>
  <c r="H26" i="17"/>
  <c r="F26" i="17"/>
  <c r="D26" i="17"/>
  <c r="H25" i="17"/>
  <c r="F25" i="17"/>
  <c r="D25" i="17"/>
  <c r="H24" i="17"/>
  <c r="F24" i="17"/>
  <c r="D24" i="17"/>
  <c r="H23" i="17"/>
  <c r="F23" i="17"/>
  <c r="D23" i="17"/>
  <c r="H22" i="17"/>
  <c r="F22" i="17"/>
  <c r="D22" i="17"/>
  <c r="H21" i="17"/>
  <c r="F21" i="17"/>
  <c r="D21" i="17"/>
  <c r="H20" i="17"/>
  <c r="F20" i="17"/>
  <c r="D20" i="17"/>
  <c r="H19" i="17"/>
  <c r="F19" i="17"/>
  <c r="D19" i="17"/>
  <c r="H18" i="17"/>
  <c r="F18" i="17"/>
  <c r="D18" i="17"/>
  <c r="H17" i="17"/>
  <c r="F17" i="17"/>
  <c r="D17" i="17"/>
  <c r="H16" i="17"/>
  <c r="F16" i="17"/>
  <c r="D16" i="17"/>
  <c r="H15" i="17"/>
  <c r="F15" i="17"/>
  <c r="D15" i="17"/>
  <c r="H14" i="17"/>
  <c r="F14" i="17"/>
  <c r="D14" i="17"/>
  <c r="H13" i="17"/>
  <c r="F13" i="17"/>
  <c r="D13" i="17"/>
  <c r="H12" i="17"/>
  <c r="F12" i="17"/>
  <c r="D12" i="17"/>
  <c r="H11" i="17"/>
  <c r="F11" i="17"/>
  <c r="D11" i="17"/>
  <c r="H10" i="17"/>
  <c r="F10" i="17"/>
  <c r="D10" i="17"/>
  <c r="H9" i="17"/>
  <c r="F9" i="17"/>
  <c r="D9" i="17"/>
  <c r="H8" i="17"/>
  <c r="F8" i="17"/>
  <c r="D8" i="17"/>
  <c r="H7" i="17"/>
  <c r="F7" i="17"/>
  <c r="D7" i="17"/>
  <c r="H6" i="17"/>
  <c r="F6" i="17"/>
  <c r="D6" i="17"/>
  <c r="H5" i="17"/>
  <c r="F5" i="17"/>
  <c r="D5" i="17"/>
  <c r="H4" i="17"/>
  <c r="F4" i="17"/>
  <c r="D4" i="17"/>
  <c r="B4" i="17"/>
  <c r="H3" i="17"/>
  <c r="F3" i="25"/>
  <c r="D3" i="25"/>
  <c r="L8" i="12"/>
  <c r="A3" i="17" s="1"/>
  <c r="L9" i="12"/>
  <c r="L10" i="12"/>
  <c r="L11" i="12"/>
  <c r="L12" i="12"/>
  <c r="L13" i="12"/>
  <c r="L14" i="12"/>
  <c r="L15" i="12"/>
  <c r="L16" i="12"/>
  <c r="A62" i="17" s="1"/>
  <c r="L17" i="12"/>
  <c r="A65" i="17" s="1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A9" i="4" s="1"/>
  <c r="B68" i="17" l="1"/>
  <c r="B3" i="17"/>
  <c r="A7" i="17"/>
  <c r="B10" i="17"/>
  <c r="A23" i="17"/>
  <c r="B26" i="17"/>
  <c r="A39" i="17"/>
  <c r="B42" i="17"/>
  <c r="A55" i="17"/>
  <c r="B58" i="17"/>
  <c r="A71" i="17"/>
  <c r="B74" i="17"/>
  <c r="A87" i="17"/>
  <c r="A6" i="4"/>
  <c r="B9" i="4"/>
  <c r="A4" i="17"/>
  <c r="B7" i="17"/>
  <c r="A20" i="17"/>
  <c r="B23" i="17"/>
  <c r="A36" i="17"/>
  <c r="B39" i="17"/>
  <c r="A52" i="17"/>
  <c r="B55" i="17"/>
  <c r="A68" i="17"/>
  <c r="B71" i="17"/>
  <c r="A84" i="17"/>
  <c r="B87" i="17"/>
  <c r="A3" i="4"/>
  <c r="B6" i="4"/>
  <c r="B3" i="4"/>
  <c r="A46" i="17"/>
  <c r="A78" i="17"/>
  <c r="B30" i="17"/>
  <c r="A43" i="17"/>
  <c r="B46" i="17"/>
  <c r="A59" i="17"/>
  <c r="B62" i="17"/>
  <c r="A75" i="17"/>
  <c r="B78" i="17"/>
  <c r="A10" i="4"/>
  <c r="A33" i="17"/>
  <c r="A14" i="17"/>
  <c r="A72" i="17"/>
  <c r="B75" i="17"/>
  <c r="A88" i="17"/>
  <c r="A7" i="4"/>
  <c r="B10" i="4"/>
  <c r="A49" i="17"/>
  <c r="A40" i="17"/>
  <c r="B59" i="17"/>
  <c r="A21" i="17"/>
  <c r="B24" i="17"/>
  <c r="A37" i="17"/>
  <c r="B40" i="17"/>
  <c r="A53" i="17"/>
  <c r="B56" i="17"/>
  <c r="A69" i="17"/>
  <c r="B72" i="17"/>
  <c r="A85" i="17"/>
  <c r="B88" i="17"/>
  <c r="A4" i="4"/>
  <c r="B7" i="4"/>
  <c r="A81" i="17"/>
  <c r="A56" i="17"/>
  <c r="A5" i="17"/>
  <c r="B8" i="17"/>
  <c r="B5" i="17"/>
  <c r="A34" i="17"/>
  <c r="B37" i="17"/>
  <c r="A50" i="17"/>
  <c r="B53" i="17"/>
  <c r="A66" i="17"/>
  <c r="B69" i="17"/>
  <c r="A82" i="17"/>
  <c r="B85" i="17"/>
  <c r="B4" i="4"/>
  <c r="B17" i="17"/>
  <c r="B33" i="17"/>
  <c r="B81" i="17"/>
  <c r="A24" i="17"/>
  <c r="B27" i="17"/>
  <c r="B43" i="17"/>
  <c r="A18" i="17"/>
  <c r="B21" i="17"/>
  <c r="A15" i="17"/>
  <c r="B18" i="17"/>
  <c r="A31" i="17"/>
  <c r="B34" i="17"/>
  <c r="A47" i="17"/>
  <c r="B50" i="17"/>
  <c r="A63" i="17"/>
  <c r="B66" i="17"/>
  <c r="A79" i="17"/>
  <c r="B82" i="17"/>
  <c r="B49" i="17"/>
  <c r="B14" i="17"/>
  <c r="A12" i="17"/>
  <c r="B15" i="17"/>
  <c r="A44" i="17"/>
  <c r="B47" i="17"/>
  <c r="A60" i="17"/>
  <c r="B63" i="17"/>
  <c r="A76" i="17"/>
  <c r="B79" i="17"/>
  <c r="B84" i="17"/>
  <c r="B65" i="17"/>
  <c r="A11" i="17"/>
  <c r="A27" i="17"/>
  <c r="A8" i="17"/>
  <c r="B11" i="17"/>
  <c r="A28" i="17"/>
  <c r="B31" i="17"/>
  <c r="A9" i="17"/>
  <c r="B12" i="17"/>
  <c r="A25" i="17"/>
  <c r="B28" i="17"/>
  <c r="A41" i="17"/>
  <c r="B44" i="17"/>
  <c r="A57" i="17"/>
  <c r="B60" i="17"/>
  <c r="A73" i="17"/>
  <c r="B76" i="17"/>
  <c r="A8" i="4"/>
  <c r="A5" i="4"/>
  <c r="B8" i="4"/>
  <c r="A17" i="17"/>
  <c r="B52" i="17"/>
  <c r="A35" i="17"/>
  <c r="B38" i="17"/>
  <c r="A51" i="17"/>
  <c r="B54" i="17"/>
  <c r="A67" i="17"/>
  <c r="B70" i="17"/>
  <c r="A83" i="17"/>
  <c r="B86" i="17"/>
  <c r="B5" i="4"/>
  <c r="B36" i="17"/>
  <c r="A38" i="17"/>
  <c r="A54" i="17"/>
  <c r="A70" i="17"/>
  <c r="A86" i="17"/>
  <c r="B6" i="17"/>
  <c r="A32" i="17"/>
  <c r="B35" i="17"/>
  <c r="A64" i="17"/>
  <c r="B67" i="17"/>
  <c r="B83" i="17"/>
  <c r="B20" i="17"/>
  <c r="A30" i="17"/>
  <c r="A6" i="17"/>
  <c r="B9" i="17"/>
  <c r="A22" i="17"/>
  <c r="B25" i="17"/>
  <c r="B41" i="17"/>
  <c r="A19" i="17"/>
  <c r="B22" i="17"/>
  <c r="A16" i="17"/>
  <c r="B19" i="17"/>
  <c r="A48" i="17"/>
  <c r="B51" i="17"/>
  <c r="A80" i="17"/>
  <c r="A13" i="17"/>
  <c r="B16" i="17"/>
  <c r="A29" i="17"/>
  <c r="B32" i="17"/>
  <c r="A45" i="17"/>
  <c r="B48" i="17"/>
  <c r="A61" i="17"/>
  <c r="B64" i="17"/>
  <c r="A77" i="17"/>
  <c r="B80" i="17"/>
  <c r="B57" i="17"/>
  <c r="B73" i="17"/>
  <c r="A10" i="17"/>
  <c r="B13" i="17"/>
  <c r="A26" i="17"/>
  <c r="B29" i="17"/>
  <c r="A42" i="17"/>
  <c r="B45" i="17"/>
  <c r="A58" i="17"/>
  <c r="B61" i="17"/>
  <c r="A74" i="17"/>
  <c r="B77" i="17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R108" i="14"/>
  <c r="Q108" i="14"/>
  <c r="P108" i="14"/>
  <c r="O108" i="14"/>
  <c r="N108" i="14"/>
  <c r="M108" i="14"/>
  <c r="K108" i="14"/>
  <c r="J108" i="14"/>
  <c r="H108" i="14"/>
  <c r="F108" i="14"/>
  <c r="W107" i="14"/>
  <c r="V107" i="14"/>
  <c r="U107" i="14"/>
  <c r="R107" i="14"/>
  <c r="Q107" i="14"/>
  <c r="P107" i="14"/>
  <c r="O107" i="14"/>
  <c r="N107" i="14"/>
  <c r="M107" i="14"/>
  <c r="K107" i="14"/>
  <c r="J107" i="14"/>
  <c r="H107" i="14"/>
  <c r="F107" i="14"/>
  <c r="W105" i="14"/>
  <c r="V105" i="14"/>
  <c r="U105" i="14"/>
  <c r="R105" i="14"/>
  <c r="Q105" i="14"/>
  <c r="P105" i="14"/>
  <c r="O105" i="14"/>
  <c r="N105" i="14"/>
  <c r="M105" i="14"/>
  <c r="K105" i="14"/>
  <c r="J105" i="14"/>
  <c r="H105" i="14"/>
  <c r="F105" i="14"/>
  <c r="W104" i="14"/>
  <c r="V104" i="14"/>
  <c r="U104" i="14"/>
  <c r="R104" i="14"/>
  <c r="Q104" i="14"/>
  <c r="P104" i="14"/>
  <c r="O104" i="14"/>
  <c r="N104" i="14"/>
  <c r="M104" i="14"/>
  <c r="K104" i="14"/>
  <c r="J104" i="14"/>
  <c r="H104" i="14"/>
  <c r="F104" i="14"/>
  <c r="W103" i="14"/>
  <c r="V103" i="14"/>
  <c r="U103" i="14"/>
  <c r="R103" i="14"/>
  <c r="Q103" i="14"/>
  <c r="P103" i="14"/>
  <c r="O103" i="14"/>
  <c r="N103" i="14"/>
  <c r="M103" i="14"/>
  <c r="K103" i="14"/>
  <c r="J103" i="14"/>
  <c r="H103" i="14"/>
  <c r="F103" i="14"/>
  <c r="W102" i="14"/>
  <c r="V102" i="14"/>
  <c r="U102" i="14"/>
  <c r="R102" i="14"/>
  <c r="Q102" i="14"/>
  <c r="P102" i="14"/>
  <c r="O102" i="14"/>
  <c r="N102" i="14"/>
  <c r="M102" i="14"/>
  <c r="K102" i="14"/>
  <c r="J102" i="14"/>
  <c r="H102" i="14"/>
  <c r="F102" i="14"/>
  <c r="W101" i="14"/>
  <c r="V101" i="14"/>
  <c r="U101" i="14"/>
  <c r="R101" i="14"/>
  <c r="Q101" i="14"/>
  <c r="P101" i="14"/>
  <c r="O101" i="14"/>
  <c r="N101" i="14"/>
  <c r="M101" i="14"/>
  <c r="K101" i="14"/>
  <c r="J101" i="14"/>
  <c r="H101" i="14"/>
  <c r="F101" i="14"/>
  <c r="W99" i="14"/>
  <c r="V99" i="14"/>
  <c r="U99" i="14"/>
  <c r="R99" i="14"/>
  <c r="Q99" i="14"/>
  <c r="P99" i="14"/>
  <c r="O99" i="14"/>
  <c r="N99" i="14"/>
  <c r="M99" i="14"/>
  <c r="K99" i="14"/>
  <c r="J99" i="14"/>
  <c r="H99" i="14"/>
  <c r="F99" i="14"/>
  <c r="W98" i="14"/>
  <c r="V98" i="14"/>
  <c r="U98" i="14"/>
  <c r="R98" i="14"/>
  <c r="Q98" i="14"/>
  <c r="P98" i="14"/>
  <c r="O98" i="14"/>
  <c r="N98" i="14"/>
  <c r="M98" i="14"/>
  <c r="K98" i="14"/>
  <c r="J98" i="14"/>
  <c r="H98" i="14"/>
  <c r="F98" i="14"/>
  <c r="W97" i="14"/>
  <c r="V97" i="14"/>
  <c r="U97" i="14"/>
  <c r="R97" i="14"/>
  <c r="Q97" i="14"/>
  <c r="P97" i="14"/>
  <c r="O97" i="14"/>
  <c r="N97" i="14"/>
  <c r="M97" i="14"/>
  <c r="K97" i="14"/>
  <c r="J97" i="14"/>
  <c r="H97" i="14"/>
  <c r="F97" i="14"/>
  <c r="W96" i="14"/>
  <c r="V96" i="14"/>
  <c r="U96" i="14"/>
  <c r="R96" i="14"/>
  <c r="Q96" i="14"/>
  <c r="P96" i="14"/>
  <c r="O96" i="14"/>
  <c r="N96" i="14"/>
  <c r="M96" i="14"/>
  <c r="K96" i="14"/>
  <c r="J96" i="14"/>
  <c r="H96" i="14"/>
  <c r="F96" i="14"/>
  <c r="W95" i="14"/>
  <c r="V95" i="14"/>
  <c r="U95" i="14"/>
  <c r="R95" i="14"/>
  <c r="Q95" i="14"/>
  <c r="P95" i="14"/>
  <c r="O95" i="14"/>
  <c r="N95" i="14"/>
  <c r="M95" i="14"/>
  <c r="K95" i="14"/>
  <c r="J95" i="14"/>
  <c r="H95" i="14"/>
  <c r="F95" i="14"/>
  <c r="W94" i="14"/>
  <c r="V94" i="14"/>
  <c r="U94" i="14"/>
  <c r="R94" i="14"/>
  <c r="Q94" i="14"/>
  <c r="P94" i="14"/>
  <c r="O94" i="14"/>
  <c r="N94" i="14"/>
  <c r="M94" i="14"/>
  <c r="K94" i="14"/>
  <c r="J94" i="14"/>
  <c r="H94" i="14"/>
  <c r="F94" i="14"/>
  <c r="W93" i="14"/>
  <c r="V93" i="14"/>
  <c r="U93" i="14"/>
  <c r="R93" i="14"/>
  <c r="Q93" i="14"/>
  <c r="P93" i="14"/>
  <c r="O93" i="14"/>
  <c r="N93" i="14"/>
  <c r="M93" i="14"/>
  <c r="K93" i="14"/>
  <c r="J93" i="14"/>
  <c r="H93" i="14"/>
  <c r="F93" i="14"/>
  <c r="W88" i="14"/>
  <c r="V88" i="14"/>
  <c r="U88" i="14"/>
  <c r="R88" i="14"/>
  <c r="Q88" i="14"/>
  <c r="P88" i="14"/>
  <c r="O88" i="14"/>
  <c r="N88" i="14"/>
  <c r="M88" i="14"/>
  <c r="K88" i="14"/>
  <c r="J88" i="14"/>
  <c r="H88" i="14"/>
  <c r="F88" i="14"/>
  <c r="W87" i="14"/>
  <c r="V87" i="14"/>
  <c r="U87" i="14"/>
  <c r="R87" i="14"/>
  <c r="Q87" i="14"/>
  <c r="P87" i="14"/>
  <c r="O87" i="14"/>
  <c r="N87" i="14"/>
  <c r="M87" i="14"/>
  <c r="K87" i="14"/>
  <c r="J87" i="14"/>
  <c r="H87" i="14"/>
  <c r="F87" i="14"/>
  <c r="W85" i="14"/>
  <c r="V85" i="14"/>
  <c r="U85" i="14"/>
  <c r="R85" i="14"/>
  <c r="Q85" i="14"/>
  <c r="P85" i="14"/>
  <c r="O85" i="14"/>
  <c r="N85" i="14"/>
  <c r="M85" i="14"/>
  <c r="K85" i="14"/>
  <c r="J85" i="14"/>
  <c r="H85" i="14"/>
  <c r="F85" i="14"/>
  <c r="W84" i="14"/>
  <c r="V84" i="14"/>
  <c r="U84" i="14"/>
  <c r="R84" i="14"/>
  <c r="Q84" i="14"/>
  <c r="P84" i="14"/>
  <c r="O84" i="14"/>
  <c r="N84" i="14"/>
  <c r="M84" i="14"/>
  <c r="K84" i="14"/>
  <c r="J84" i="14"/>
  <c r="H84" i="14"/>
  <c r="F84" i="14"/>
  <c r="W83" i="14"/>
  <c r="V83" i="14"/>
  <c r="U83" i="14"/>
  <c r="R83" i="14"/>
  <c r="Q83" i="14"/>
  <c r="P83" i="14"/>
  <c r="O83" i="14"/>
  <c r="N83" i="14"/>
  <c r="M83" i="14"/>
  <c r="K83" i="14"/>
  <c r="J83" i="14"/>
  <c r="H83" i="14"/>
  <c r="F83" i="14"/>
  <c r="W82" i="14"/>
  <c r="V82" i="14"/>
  <c r="U82" i="14"/>
  <c r="R82" i="14"/>
  <c r="Q82" i="14"/>
  <c r="P82" i="14"/>
  <c r="O82" i="14"/>
  <c r="N82" i="14"/>
  <c r="M82" i="14"/>
  <c r="K82" i="14"/>
  <c r="J82" i="14"/>
  <c r="H82" i="14"/>
  <c r="F82" i="14"/>
  <c r="W81" i="14"/>
  <c r="V81" i="14"/>
  <c r="U81" i="14"/>
  <c r="R81" i="14"/>
  <c r="Q81" i="14"/>
  <c r="P81" i="14"/>
  <c r="O81" i="14"/>
  <c r="N81" i="14"/>
  <c r="M81" i="14"/>
  <c r="K81" i="14"/>
  <c r="J81" i="14"/>
  <c r="H81" i="14"/>
  <c r="F81" i="14"/>
  <c r="W79" i="14"/>
  <c r="V79" i="14"/>
  <c r="U79" i="14"/>
  <c r="R79" i="14"/>
  <c r="Q79" i="14"/>
  <c r="P79" i="14"/>
  <c r="O79" i="14"/>
  <c r="N79" i="14"/>
  <c r="M79" i="14"/>
  <c r="K79" i="14"/>
  <c r="J79" i="14"/>
  <c r="H79" i="14"/>
  <c r="F79" i="14"/>
  <c r="W78" i="14"/>
  <c r="V78" i="14"/>
  <c r="U78" i="14"/>
  <c r="R78" i="14"/>
  <c r="Q78" i="14"/>
  <c r="P78" i="14"/>
  <c r="O78" i="14"/>
  <c r="N78" i="14"/>
  <c r="M78" i="14"/>
  <c r="K78" i="14"/>
  <c r="J78" i="14"/>
  <c r="H78" i="14"/>
  <c r="F78" i="14"/>
  <c r="W77" i="14"/>
  <c r="V77" i="14"/>
  <c r="U77" i="14"/>
  <c r="R77" i="14"/>
  <c r="Q77" i="14"/>
  <c r="P77" i="14"/>
  <c r="O77" i="14"/>
  <c r="N77" i="14"/>
  <c r="M77" i="14"/>
  <c r="K77" i="14"/>
  <c r="J77" i="14"/>
  <c r="H77" i="14"/>
  <c r="F77" i="14"/>
  <c r="W76" i="14"/>
  <c r="V76" i="14"/>
  <c r="U76" i="14"/>
  <c r="R76" i="14"/>
  <c r="Q76" i="14"/>
  <c r="P76" i="14"/>
  <c r="O76" i="14"/>
  <c r="N76" i="14"/>
  <c r="M76" i="14"/>
  <c r="K76" i="14"/>
  <c r="J76" i="14"/>
  <c r="H76" i="14"/>
  <c r="F76" i="14"/>
  <c r="W75" i="14"/>
  <c r="V75" i="14"/>
  <c r="U75" i="14"/>
  <c r="R75" i="14"/>
  <c r="Q75" i="14"/>
  <c r="P75" i="14"/>
  <c r="O75" i="14"/>
  <c r="N75" i="14"/>
  <c r="M75" i="14"/>
  <c r="K75" i="14"/>
  <c r="J75" i="14"/>
  <c r="H75" i="14"/>
  <c r="F75" i="14"/>
  <c r="W74" i="14"/>
  <c r="V74" i="14"/>
  <c r="U74" i="14"/>
  <c r="R74" i="14"/>
  <c r="Q74" i="14"/>
  <c r="P74" i="14"/>
  <c r="O74" i="14"/>
  <c r="N74" i="14"/>
  <c r="M74" i="14"/>
  <c r="K74" i="14"/>
  <c r="J74" i="14"/>
  <c r="H74" i="14"/>
  <c r="F74" i="14"/>
  <c r="W73" i="14"/>
  <c r="V73" i="14"/>
  <c r="U73" i="14"/>
  <c r="R73" i="14"/>
  <c r="Q73" i="14"/>
  <c r="P73" i="14"/>
  <c r="O73" i="14"/>
  <c r="N73" i="14"/>
  <c r="M73" i="14"/>
  <c r="K73" i="14"/>
  <c r="J73" i="14"/>
  <c r="H73" i="14"/>
  <c r="F73" i="14"/>
  <c r="W68" i="14"/>
  <c r="V68" i="14"/>
  <c r="U68" i="14"/>
  <c r="R68" i="14"/>
  <c r="Q68" i="14"/>
  <c r="P68" i="14"/>
  <c r="O68" i="14"/>
  <c r="N68" i="14"/>
  <c r="M68" i="14"/>
  <c r="K68" i="14"/>
  <c r="J68" i="14"/>
  <c r="F68" i="14"/>
  <c r="W67" i="14"/>
  <c r="V67" i="14"/>
  <c r="U67" i="14"/>
  <c r="R67" i="14"/>
  <c r="Q67" i="14"/>
  <c r="P67" i="14"/>
  <c r="O67" i="14"/>
  <c r="N67" i="14"/>
  <c r="M67" i="14"/>
  <c r="K67" i="14"/>
  <c r="J67" i="14"/>
  <c r="F67" i="14"/>
  <c r="W66" i="14"/>
  <c r="V66" i="14"/>
  <c r="U66" i="14"/>
  <c r="R66" i="14"/>
  <c r="Q66" i="14"/>
  <c r="P66" i="14"/>
  <c r="O66" i="14"/>
  <c r="N66" i="14"/>
  <c r="M66" i="14"/>
  <c r="K66" i="14"/>
  <c r="J66" i="14"/>
  <c r="F66" i="14"/>
  <c r="W65" i="14"/>
  <c r="V65" i="14"/>
  <c r="U65" i="14"/>
  <c r="R65" i="14"/>
  <c r="Q65" i="14"/>
  <c r="P65" i="14"/>
  <c r="O65" i="14"/>
  <c r="N65" i="14"/>
  <c r="M65" i="14"/>
  <c r="K65" i="14"/>
  <c r="J65" i="14"/>
  <c r="F65" i="14"/>
  <c r="W64" i="14"/>
  <c r="V64" i="14"/>
  <c r="U64" i="14"/>
  <c r="R64" i="14"/>
  <c r="Q64" i="14"/>
  <c r="P64" i="14"/>
  <c r="O64" i="14"/>
  <c r="N64" i="14"/>
  <c r="M64" i="14"/>
  <c r="K64" i="14"/>
  <c r="J64" i="14"/>
  <c r="F64" i="14"/>
  <c r="W62" i="14"/>
  <c r="V62" i="14"/>
  <c r="U62" i="14"/>
  <c r="R62" i="14"/>
  <c r="Q62" i="14"/>
  <c r="P62" i="14"/>
  <c r="O62" i="14"/>
  <c r="N62" i="14"/>
  <c r="M62" i="14"/>
  <c r="K62" i="14"/>
  <c r="J62" i="14"/>
  <c r="F62" i="14"/>
  <c r="W61" i="14"/>
  <c r="V61" i="14"/>
  <c r="U61" i="14"/>
  <c r="R61" i="14"/>
  <c r="Q61" i="14"/>
  <c r="P61" i="14"/>
  <c r="O61" i="14"/>
  <c r="N61" i="14"/>
  <c r="M61" i="14"/>
  <c r="K61" i="14"/>
  <c r="J61" i="14"/>
  <c r="F61" i="14"/>
  <c r="W60" i="14"/>
  <c r="V60" i="14"/>
  <c r="U60" i="14"/>
  <c r="R60" i="14"/>
  <c r="Q60" i="14"/>
  <c r="P60" i="14"/>
  <c r="O60" i="14"/>
  <c r="N60" i="14"/>
  <c r="M60" i="14"/>
  <c r="K60" i="14"/>
  <c r="J60" i="14"/>
  <c r="F60" i="14"/>
  <c r="W57" i="14"/>
  <c r="V57" i="14"/>
  <c r="U57" i="14"/>
  <c r="R57" i="14"/>
  <c r="Q57" i="14"/>
  <c r="P57" i="14"/>
  <c r="O57" i="14"/>
  <c r="N57" i="14"/>
  <c r="M57" i="14"/>
  <c r="K57" i="14"/>
  <c r="J57" i="14"/>
  <c r="F57" i="14"/>
  <c r="W56" i="14"/>
  <c r="V56" i="14"/>
  <c r="U56" i="14"/>
  <c r="R56" i="14"/>
  <c r="Q56" i="14"/>
  <c r="P56" i="14"/>
  <c r="O56" i="14"/>
  <c r="N56" i="14"/>
  <c r="M56" i="14"/>
  <c r="K56" i="14"/>
  <c r="J56" i="14"/>
  <c r="F56" i="14"/>
  <c r="W55" i="14"/>
  <c r="V55" i="14"/>
  <c r="U55" i="14"/>
  <c r="R55" i="14"/>
  <c r="Q55" i="14"/>
  <c r="P55" i="14"/>
  <c r="O55" i="14"/>
  <c r="N55" i="14"/>
  <c r="M55" i="14"/>
  <c r="K55" i="14"/>
  <c r="J55" i="14"/>
  <c r="F55" i="14"/>
  <c r="W54" i="14"/>
  <c r="V54" i="14"/>
  <c r="U54" i="14"/>
  <c r="R54" i="14"/>
  <c r="Q54" i="14"/>
  <c r="P54" i="14"/>
  <c r="O54" i="14"/>
  <c r="N54" i="14"/>
  <c r="M54" i="14"/>
  <c r="K54" i="14"/>
  <c r="J54" i="14"/>
  <c r="F54" i="14"/>
  <c r="W52" i="14"/>
  <c r="V52" i="14"/>
  <c r="U52" i="14"/>
  <c r="R52" i="14"/>
  <c r="Q52" i="14"/>
  <c r="P52" i="14"/>
  <c r="O52" i="14"/>
  <c r="N52" i="14"/>
  <c r="M52" i="14"/>
  <c r="K52" i="14"/>
  <c r="J52" i="14"/>
  <c r="F52" i="14"/>
  <c r="W50" i="14"/>
  <c r="V50" i="14"/>
  <c r="U50" i="14"/>
  <c r="R50" i="14"/>
  <c r="Q50" i="14"/>
  <c r="P50" i="14"/>
  <c r="O50" i="14"/>
  <c r="N50" i="14"/>
  <c r="M50" i="14"/>
  <c r="K50" i="14"/>
  <c r="J50" i="14"/>
  <c r="F50" i="14"/>
  <c r="W48" i="14"/>
  <c r="V48" i="14"/>
  <c r="U48" i="14"/>
  <c r="R48" i="14"/>
  <c r="Q48" i="14"/>
  <c r="P48" i="14"/>
  <c r="O48" i="14"/>
  <c r="N48" i="14"/>
  <c r="M48" i="14"/>
  <c r="K48" i="14"/>
  <c r="J48" i="14"/>
  <c r="F48" i="14"/>
  <c r="W47" i="14"/>
  <c r="V47" i="14"/>
  <c r="U47" i="14"/>
  <c r="R47" i="14"/>
  <c r="Q47" i="14"/>
  <c r="P47" i="14"/>
  <c r="O47" i="14"/>
  <c r="N47" i="14"/>
  <c r="M47" i="14"/>
  <c r="K47" i="14"/>
  <c r="J47" i="14"/>
  <c r="F47" i="14"/>
  <c r="W46" i="14"/>
  <c r="V46" i="14"/>
  <c r="U46" i="14"/>
  <c r="R46" i="14"/>
  <c r="Q46" i="14"/>
  <c r="P46" i="14"/>
  <c r="O46" i="14"/>
  <c r="N46" i="14"/>
  <c r="M46" i="14"/>
  <c r="K46" i="14"/>
  <c r="J46" i="14"/>
  <c r="F46" i="14"/>
  <c r="W45" i="14"/>
  <c r="V45" i="14"/>
  <c r="U45" i="14"/>
  <c r="R45" i="14"/>
  <c r="Q45" i="14"/>
  <c r="P45" i="14"/>
  <c r="O45" i="14"/>
  <c r="N45" i="14"/>
  <c r="M45" i="14"/>
  <c r="K45" i="14"/>
  <c r="J45" i="14"/>
  <c r="F45" i="14"/>
  <c r="W44" i="14"/>
  <c r="V44" i="14"/>
  <c r="U44" i="14"/>
  <c r="R44" i="14"/>
  <c r="Q44" i="14"/>
  <c r="P44" i="14"/>
  <c r="O44" i="14"/>
  <c r="N44" i="14"/>
  <c r="M44" i="14"/>
  <c r="K44" i="14"/>
  <c r="J44" i="14"/>
  <c r="F44" i="14"/>
  <c r="W43" i="14"/>
  <c r="V43" i="14"/>
  <c r="U43" i="14"/>
  <c r="R43" i="14"/>
  <c r="Q43" i="14"/>
  <c r="P43" i="14"/>
  <c r="O43" i="14"/>
  <c r="N43" i="14"/>
  <c r="M43" i="14"/>
  <c r="K43" i="14"/>
  <c r="J43" i="14"/>
  <c r="F43" i="14"/>
  <c r="W41" i="14"/>
  <c r="V41" i="14"/>
  <c r="U41" i="14"/>
  <c r="R41" i="14"/>
  <c r="Q41" i="14"/>
  <c r="P41" i="14"/>
  <c r="O41" i="14"/>
  <c r="N41" i="14"/>
  <c r="M41" i="14"/>
  <c r="K41" i="14"/>
  <c r="J41" i="14"/>
  <c r="F41" i="14"/>
  <c r="W40" i="14"/>
  <c r="V40" i="14"/>
  <c r="U40" i="14"/>
  <c r="R40" i="14"/>
  <c r="Q40" i="14"/>
  <c r="P40" i="14"/>
  <c r="O40" i="14"/>
  <c r="N40" i="14"/>
  <c r="M40" i="14"/>
  <c r="K40" i="14"/>
  <c r="J40" i="14"/>
  <c r="F40" i="14"/>
  <c r="W37" i="14"/>
  <c r="V37" i="14"/>
  <c r="U37" i="14"/>
  <c r="R37" i="14"/>
  <c r="Q37" i="14"/>
  <c r="P37" i="14"/>
  <c r="O37" i="14"/>
  <c r="N37" i="14"/>
  <c r="M37" i="14"/>
  <c r="K37" i="14"/>
  <c r="J37" i="14"/>
  <c r="F37" i="14"/>
  <c r="W36" i="14"/>
  <c r="V36" i="14"/>
  <c r="U36" i="14"/>
  <c r="R36" i="14"/>
  <c r="Q36" i="14"/>
  <c r="P36" i="14"/>
  <c r="O36" i="14"/>
  <c r="N36" i="14"/>
  <c r="M36" i="14"/>
  <c r="K36" i="14"/>
  <c r="J36" i="14"/>
  <c r="F36" i="14"/>
  <c r="W35" i="14"/>
  <c r="V35" i="14"/>
  <c r="U35" i="14"/>
  <c r="R35" i="14"/>
  <c r="Q35" i="14"/>
  <c r="P35" i="14"/>
  <c r="O35" i="14"/>
  <c r="N35" i="14"/>
  <c r="M35" i="14"/>
  <c r="K35" i="14"/>
  <c r="J35" i="14"/>
  <c r="F35" i="14"/>
  <c r="W34" i="14"/>
  <c r="V34" i="14"/>
  <c r="U34" i="14"/>
  <c r="R34" i="14"/>
  <c r="Q34" i="14"/>
  <c r="P34" i="14"/>
  <c r="O34" i="14"/>
  <c r="N34" i="14"/>
  <c r="M34" i="14"/>
  <c r="K34" i="14"/>
  <c r="J34" i="14"/>
  <c r="F34" i="14"/>
  <c r="W32" i="14"/>
  <c r="V32" i="14"/>
  <c r="U32" i="14"/>
  <c r="R32" i="14"/>
  <c r="Q32" i="14"/>
  <c r="P32" i="14"/>
  <c r="O32" i="14"/>
  <c r="N32" i="14"/>
  <c r="M32" i="14"/>
  <c r="K32" i="14"/>
  <c r="J32" i="14"/>
  <c r="F32" i="14"/>
  <c r="W31" i="14"/>
  <c r="V31" i="14"/>
  <c r="U31" i="14"/>
  <c r="R31" i="14"/>
  <c r="Q31" i="14"/>
  <c r="P31" i="14"/>
  <c r="O31" i="14"/>
  <c r="N31" i="14"/>
  <c r="M31" i="14"/>
  <c r="K31" i="14"/>
  <c r="J31" i="14"/>
  <c r="F31" i="14"/>
  <c r="W29" i="14"/>
  <c r="V29" i="14"/>
  <c r="U29" i="14"/>
  <c r="R29" i="14"/>
  <c r="Q29" i="14"/>
  <c r="P29" i="14"/>
  <c r="O29" i="14"/>
  <c r="N29" i="14"/>
  <c r="M29" i="14"/>
  <c r="K29" i="14"/>
  <c r="J29" i="14"/>
  <c r="F29" i="14"/>
  <c r="W28" i="14"/>
  <c r="V28" i="14"/>
  <c r="U28" i="14"/>
  <c r="R28" i="14"/>
  <c r="Q28" i="14"/>
  <c r="P28" i="14"/>
  <c r="O28" i="14"/>
  <c r="N28" i="14"/>
  <c r="M28" i="14"/>
  <c r="K28" i="14"/>
  <c r="J28" i="14"/>
  <c r="F28" i="14"/>
  <c r="W27" i="14"/>
  <c r="V27" i="14"/>
  <c r="U27" i="14"/>
  <c r="R27" i="14"/>
  <c r="Q27" i="14"/>
  <c r="P27" i="14"/>
  <c r="O27" i="14"/>
  <c r="N27" i="14"/>
  <c r="M27" i="14"/>
  <c r="K27" i="14"/>
  <c r="J27" i="14"/>
  <c r="F27" i="14"/>
  <c r="W26" i="14"/>
  <c r="V26" i="14"/>
  <c r="U26" i="14"/>
  <c r="R26" i="14"/>
  <c r="Q26" i="14"/>
  <c r="P26" i="14"/>
  <c r="O26" i="14"/>
  <c r="N26" i="14"/>
  <c r="M26" i="14"/>
  <c r="K26" i="14"/>
  <c r="J26" i="14"/>
  <c r="F26" i="14"/>
  <c r="W25" i="14"/>
  <c r="V25" i="14"/>
  <c r="U25" i="14"/>
  <c r="R25" i="14"/>
  <c r="Q25" i="14"/>
  <c r="P25" i="14"/>
  <c r="O25" i="14"/>
  <c r="N25" i="14"/>
  <c r="M25" i="14"/>
  <c r="K25" i="14"/>
  <c r="J25" i="14"/>
  <c r="F25" i="14"/>
  <c r="W24" i="14"/>
  <c r="V24" i="14"/>
  <c r="U24" i="14"/>
  <c r="R24" i="14"/>
  <c r="Q24" i="14"/>
  <c r="P24" i="14"/>
  <c r="O24" i="14"/>
  <c r="N24" i="14"/>
  <c r="M24" i="14"/>
  <c r="K24" i="14"/>
  <c r="J24" i="14"/>
  <c r="F24" i="14"/>
  <c r="W22" i="14"/>
  <c r="V22" i="14"/>
  <c r="U22" i="14"/>
  <c r="R22" i="14"/>
  <c r="Q22" i="14"/>
  <c r="P22" i="14"/>
  <c r="O22" i="14"/>
  <c r="N22" i="14"/>
  <c r="M22" i="14"/>
  <c r="K22" i="14"/>
  <c r="J22" i="14"/>
  <c r="F22" i="14"/>
  <c r="W21" i="14"/>
  <c r="V21" i="14"/>
  <c r="U21" i="14"/>
  <c r="R21" i="14"/>
  <c r="Q21" i="14"/>
  <c r="P21" i="14"/>
  <c r="O21" i="14"/>
  <c r="N21" i="14"/>
  <c r="M21" i="14"/>
  <c r="K21" i="14"/>
  <c r="J21" i="14"/>
  <c r="F21" i="14"/>
  <c r="W20" i="14"/>
  <c r="V20" i="14"/>
  <c r="U20" i="14"/>
  <c r="R20" i="14"/>
  <c r="Q20" i="14"/>
  <c r="P20" i="14"/>
  <c r="O20" i="14"/>
  <c r="N20" i="14"/>
  <c r="M20" i="14"/>
  <c r="K20" i="14"/>
  <c r="J20" i="14"/>
  <c r="F20" i="14"/>
  <c r="W18" i="14"/>
  <c r="V18" i="14"/>
  <c r="U18" i="14"/>
  <c r="R18" i="14"/>
  <c r="Q18" i="14"/>
  <c r="P18" i="14"/>
  <c r="O18" i="14"/>
  <c r="N18" i="14"/>
  <c r="M18" i="14"/>
  <c r="K18" i="14"/>
  <c r="J18" i="14"/>
  <c r="F18" i="14"/>
  <c r="W17" i="14"/>
  <c r="V17" i="14"/>
  <c r="U17" i="14"/>
  <c r="R17" i="14"/>
  <c r="Q17" i="14"/>
  <c r="P17" i="14"/>
  <c r="O17" i="14"/>
  <c r="N17" i="14"/>
  <c r="M17" i="14"/>
  <c r="K17" i="14"/>
  <c r="J17" i="14"/>
  <c r="F17" i="14"/>
  <c r="W16" i="14"/>
  <c r="V16" i="14"/>
  <c r="U16" i="14"/>
  <c r="R16" i="14"/>
  <c r="Q16" i="14"/>
  <c r="P16" i="14"/>
  <c r="O16" i="14"/>
  <c r="N16" i="14"/>
  <c r="M16" i="14"/>
  <c r="K16" i="14"/>
  <c r="J16" i="14"/>
  <c r="F16" i="14"/>
  <c r="W14" i="14"/>
  <c r="V14" i="14"/>
  <c r="U14" i="14"/>
  <c r="R14" i="14"/>
  <c r="Q14" i="14"/>
  <c r="P14" i="14"/>
  <c r="O14" i="14"/>
  <c r="N14" i="14"/>
  <c r="M14" i="14"/>
  <c r="K14" i="14"/>
  <c r="J14" i="14"/>
  <c r="F14" i="14"/>
  <c r="W13" i="14"/>
  <c r="V13" i="14"/>
  <c r="U13" i="14"/>
  <c r="R13" i="14"/>
  <c r="Q13" i="14"/>
  <c r="P13" i="14"/>
  <c r="O13" i="14"/>
  <c r="N13" i="14"/>
  <c r="M13" i="14"/>
  <c r="K13" i="14"/>
  <c r="J13" i="14"/>
  <c r="F13" i="14"/>
  <c r="W12" i="14"/>
  <c r="V12" i="14"/>
  <c r="U12" i="14"/>
  <c r="R12" i="14"/>
  <c r="Q12" i="14"/>
  <c r="P12" i="14"/>
  <c r="O12" i="14"/>
  <c r="N12" i="14"/>
  <c r="M12" i="14"/>
  <c r="K12" i="14"/>
  <c r="J12" i="14"/>
  <c r="F12" i="14"/>
  <c r="W11" i="14"/>
  <c r="V11" i="14"/>
  <c r="U11" i="14"/>
  <c r="R11" i="14"/>
  <c r="Q11" i="14"/>
  <c r="P11" i="14"/>
  <c r="O11" i="14"/>
  <c r="N11" i="14"/>
  <c r="M11" i="14"/>
  <c r="K11" i="14"/>
  <c r="J11" i="14"/>
  <c r="F11" i="14"/>
  <c r="W10" i="14"/>
  <c r="V10" i="14"/>
  <c r="U10" i="14"/>
  <c r="R10" i="14"/>
  <c r="Q10" i="14"/>
  <c r="P10" i="14"/>
  <c r="O10" i="14"/>
  <c r="N10" i="14"/>
  <c r="M10" i="14"/>
  <c r="K10" i="14"/>
  <c r="J10" i="14"/>
  <c r="F10" i="14"/>
  <c r="W8" i="14"/>
  <c r="V8" i="14"/>
  <c r="U8" i="14"/>
  <c r="R8" i="14"/>
  <c r="Q8" i="14"/>
  <c r="P8" i="14"/>
  <c r="O8" i="14"/>
  <c r="N8" i="14"/>
  <c r="M8" i="14"/>
  <c r="K8" i="14"/>
  <c r="J8" i="14"/>
  <c r="F8" i="14"/>
  <c r="W7" i="14"/>
  <c r="V7" i="14"/>
  <c r="U7" i="14"/>
  <c r="R7" i="14"/>
  <c r="Q7" i="14"/>
  <c r="P7" i="14"/>
  <c r="O7" i="14"/>
  <c r="N7" i="14"/>
  <c r="M7" i="14"/>
  <c r="K7" i="14"/>
  <c r="J7" i="14"/>
  <c r="F7" i="14"/>
  <c r="W6" i="14"/>
  <c r="V6" i="14"/>
  <c r="U6" i="14"/>
  <c r="R6" i="14"/>
  <c r="Q6" i="14"/>
  <c r="P6" i="14"/>
  <c r="O6" i="14"/>
  <c r="N6" i="14"/>
  <c r="M6" i="14"/>
  <c r="K6" i="14"/>
  <c r="J6" i="14"/>
  <c r="F6" i="14"/>
  <c r="F63" i="14" l="1"/>
  <c r="V106" i="14"/>
  <c r="K92" i="14"/>
  <c r="N92" i="14"/>
  <c r="U92" i="14"/>
  <c r="F100" i="14"/>
  <c r="H100" i="14"/>
  <c r="J100" i="14"/>
  <c r="N100" i="14"/>
  <c r="K106" i="14"/>
  <c r="P106" i="14"/>
  <c r="R106" i="14"/>
  <c r="H106" i="14"/>
  <c r="J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K100" i="14"/>
  <c r="N106" i="14"/>
  <c r="U106" i="14"/>
  <c r="W106" i="14"/>
  <c r="P92" i="14"/>
  <c r="F92" i="14"/>
  <c r="H92" i="14"/>
  <c r="J92" i="14"/>
  <c r="M100" i="14"/>
  <c r="O100" i="14"/>
  <c r="Q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V37" i="13"/>
  <c r="Q37" i="13"/>
  <c r="M37" i="13"/>
  <c r="K37" i="13"/>
  <c r="W77" i="13"/>
  <c r="U77" i="13"/>
  <c r="R77" i="13"/>
  <c r="P77" i="13"/>
  <c r="N77" i="13"/>
  <c r="L77" i="13"/>
  <c r="J77" i="13"/>
  <c r="H77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Q117" i="13"/>
  <c r="M117" i="13"/>
  <c r="K117" i="13"/>
  <c r="W37" i="13"/>
  <c r="U37" i="13"/>
  <c r="R37" i="13"/>
  <c r="P37" i="13"/>
  <c r="N37" i="13"/>
  <c r="J37" i="13"/>
  <c r="V77" i="13"/>
  <c r="Q77" i="13"/>
  <c r="M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K7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J119" i="13"/>
  <c r="N79" i="13"/>
  <c r="J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K119" i="13"/>
  <c r="U79" i="13"/>
  <c r="K79" i="13"/>
  <c r="U118" i="13"/>
  <c r="Q118" i="13"/>
  <c r="M118" i="13"/>
  <c r="K118" i="13"/>
  <c r="U116" i="13"/>
  <c r="Q116" i="13"/>
  <c r="M116" i="13"/>
  <c r="K116" i="13"/>
  <c r="U115" i="13"/>
  <c r="Q115" i="13"/>
  <c r="M115" i="13"/>
  <c r="K115" i="13"/>
  <c r="U91" i="13"/>
  <c r="Q91" i="13"/>
  <c r="M91" i="13"/>
  <c r="K91" i="13"/>
  <c r="U78" i="13"/>
  <c r="Q78" i="13"/>
  <c r="M78" i="13"/>
  <c r="K78" i="13"/>
  <c r="U76" i="13"/>
  <c r="Q76" i="13"/>
  <c r="M76" i="13"/>
  <c r="K76" i="13"/>
  <c r="U75" i="13"/>
  <c r="Q75" i="13"/>
  <c r="M75" i="13"/>
  <c r="K75" i="13"/>
  <c r="V51" i="13"/>
  <c r="P51" i="13"/>
  <c r="N51" i="13"/>
  <c r="L51" i="13"/>
  <c r="J51" i="13"/>
  <c r="H51" i="13"/>
  <c r="V38" i="13"/>
  <c r="P38" i="13"/>
  <c r="N38" i="13"/>
  <c r="L38" i="13"/>
  <c r="J38" i="13"/>
  <c r="H38" i="13"/>
  <c r="V36" i="13"/>
  <c r="V118" i="13"/>
  <c r="P118" i="13"/>
  <c r="N118" i="13"/>
  <c r="L118" i="13"/>
  <c r="J118" i="13"/>
  <c r="H118" i="13"/>
  <c r="V116" i="13"/>
  <c r="P116" i="13"/>
  <c r="N116" i="13"/>
  <c r="L116" i="13"/>
  <c r="J116" i="13"/>
  <c r="H116" i="13"/>
  <c r="V115" i="13"/>
  <c r="P115" i="13"/>
  <c r="N115" i="13"/>
  <c r="L115" i="13"/>
  <c r="J115" i="13"/>
  <c r="H115" i="13"/>
  <c r="V91" i="13"/>
  <c r="P91" i="13"/>
  <c r="N91" i="13"/>
  <c r="L91" i="13"/>
  <c r="J91" i="13"/>
  <c r="H91" i="13"/>
  <c r="V78" i="13"/>
  <c r="P78" i="13"/>
  <c r="N78" i="13"/>
  <c r="L78" i="13"/>
  <c r="J78" i="13"/>
  <c r="H78" i="13"/>
  <c r="V76" i="13"/>
  <c r="P76" i="13"/>
  <c r="N76" i="13"/>
  <c r="L76" i="13"/>
  <c r="J76" i="13"/>
  <c r="H76" i="13"/>
  <c r="V75" i="13"/>
  <c r="P75" i="13"/>
  <c r="N75" i="13"/>
  <c r="L75" i="13"/>
  <c r="J75" i="13"/>
  <c r="H75" i="13"/>
  <c r="U51" i="13"/>
  <c r="Q51" i="13"/>
  <c r="M51" i="13"/>
  <c r="K51" i="13"/>
  <c r="U38" i="13"/>
  <c r="Q38" i="13"/>
  <c r="M38" i="13"/>
  <c r="K38" i="13"/>
  <c r="P36" i="13"/>
  <c r="N36" i="13"/>
  <c r="L36" i="13"/>
  <c r="J36" i="13"/>
  <c r="H36" i="13"/>
  <c r="V35" i="13"/>
  <c r="P35" i="13"/>
  <c r="N35" i="13"/>
  <c r="L35" i="13"/>
  <c r="J35" i="13"/>
  <c r="H35" i="13"/>
  <c r="V11" i="13"/>
  <c r="P11" i="13"/>
  <c r="N11" i="13"/>
  <c r="L11" i="13"/>
  <c r="J11" i="13"/>
  <c r="H11" i="13"/>
  <c r="U36" i="13"/>
  <c r="Q36" i="13"/>
  <c r="M36" i="13"/>
  <c r="K36" i="13"/>
  <c r="U35" i="13"/>
  <c r="Q35" i="13"/>
  <c r="M35" i="13"/>
  <c r="K35" i="13"/>
  <c r="U11" i="13"/>
  <c r="Q11" i="13"/>
  <c r="M11" i="13"/>
  <c r="K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T77" i="13" l="1"/>
  <c r="T117" i="13"/>
  <c r="T75" i="13"/>
  <c r="T79" i="13"/>
  <c r="T116" i="13"/>
  <c r="T36" i="13"/>
  <c r="T51" i="13"/>
  <c r="T91" i="13"/>
  <c r="T11" i="13"/>
  <c r="T76" i="13"/>
  <c r="T118" i="13"/>
  <c r="T37" i="13"/>
  <c r="T115" i="13"/>
  <c r="T35" i="13"/>
  <c r="T119" i="13"/>
  <c r="T38" i="13"/>
  <c r="T78" i="13"/>
  <c r="I37" i="13"/>
  <c r="I116" i="13"/>
  <c r="I75" i="13"/>
  <c r="I91" i="13"/>
  <c r="I79" i="13"/>
  <c r="I11" i="13"/>
  <c r="I51" i="13"/>
  <c r="I77" i="13"/>
  <c r="I78" i="13"/>
  <c r="I38" i="13"/>
  <c r="I36" i="13"/>
  <c r="I117" i="13"/>
  <c r="I115" i="13"/>
  <c r="I118" i="13"/>
  <c r="I76" i="13"/>
  <c r="I119" i="13"/>
  <c r="I35" i="13"/>
  <c r="G51" i="13"/>
  <c r="G37" i="13"/>
  <c r="G118" i="13"/>
  <c r="G115" i="13"/>
  <c r="G78" i="13"/>
  <c r="G75" i="13"/>
  <c r="G35" i="13"/>
  <c r="G119" i="13"/>
  <c r="G38" i="13"/>
  <c r="G77" i="13"/>
  <c r="G117" i="13"/>
  <c r="G79" i="13"/>
  <c r="G116" i="13"/>
  <c r="G91" i="13"/>
  <c r="G76" i="13"/>
  <c r="G36" i="13"/>
  <c r="G11" i="13"/>
  <c r="E76" i="13"/>
  <c r="E37" i="13"/>
  <c r="E77" i="13"/>
  <c r="E117" i="13"/>
  <c r="F118" i="13"/>
  <c r="F91" i="13"/>
  <c r="F75" i="13"/>
  <c r="F77" i="13"/>
  <c r="F119" i="13"/>
  <c r="F38" i="13"/>
  <c r="F35" i="13"/>
  <c r="F115" i="13"/>
  <c r="F76" i="13"/>
  <c r="F79" i="13"/>
  <c r="F51" i="13"/>
  <c r="F36" i="13"/>
  <c r="F117" i="13"/>
  <c r="F37" i="13"/>
  <c r="F116" i="13"/>
  <c r="F78" i="13"/>
  <c r="F11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77" i="13" l="1"/>
  <c r="D119" i="13"/>
  <c r="D37" i="13"/>
  <c r="D11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K86" i="14"/>
  <c r="V86" i="14"/>
  <c r="U86" i="14"/>
  <c r="M86" i="14"/>
  <c r="F59" i="14" l="1"/>
  <c r="K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T96" i="14" l="1"/>
  <c r="T102" i="14"/>
  <c r="T95" i="14"/>
  <c r="T84" i="14"/>
  <c r="T77" i="14"/>
  <c r="T108" i="14"/>
  <c r="T101" i="14"/>
  <c r="T94" i="14"/>
  <c r="T83" i="14"/>
  <c r="T76" i="14"/>
  <c r="T107" i="14"/>
  <c r="T99" i="14"/>
  <c r="T93" i="14"/>
  <c r="T82" i="14"/>
  <c r="T75" i="14"/>
  <c r="T103" i="14"/>
  <c r="T85" i="14"/>
  <c r="T105" i="14"/>
  <c r="T98" i="14"/>
  <c r="T88" i="14"/>
  <c r="T81" i="14"/>
  <c r="T74" i="14"/>
  <c r="T78" i="14"/>
  <c r="T104" i="14"/>
  <c r="T97" i="14"/>
  <c r="T87" i="14"/>
  <c r="T79" i="14"/>
  <c r="T73" i="14"/>
  <c r="T67" i="14"/>
  <c r="T50" i="14"/>
  <c r="T34" i="14"/>
  <c r="T18" i="14"/>
  <c r="T66" i="14"/>
  <c r="T48" i="14"/>
  <c r="T32" i="14"/>
  <c r="T17" i="14"/>
  <c r="T65" i="14"/>
  <c r="T47" i="14"/>
  <c r="T31" i="14"/>
  <c r="T16" i="14"/>
  <c r="T52" i="14"/>
  <c r="T64" i="14"/>
  <c r="T46" i="14"/>
  <c r="T29" i="14"/>
  <c r="T14" i="14"/>
  <c r="T62" i="14"/>
  <c r="T45" i="14"/>
  <c r="T28" i="14"/>
  <c r="T13" i="14"/>
  <c r="T61" i="14"/>
  <c r="T44" i="14"/>
  <c r="T27" i="14"/>
  <c r="T12" i="14"/>
  <c r="T60" i="14"/>
  <c r="T43" i="14"/>
  <c r="T26" i="14"/>
  <c r="T11" i="14"/>
  <c r="T6" i="14"/>
  <c r="T57" i="14"/>
  <c r="T41" i="14"/>
  <c r="T25" i="14"/>
  <c r="T10" i="14"/>
  <c r="T20" i="14"/>
  <c r="T56" i="14"/>
  <c r="T40" i="14"/>
  <c r="T24" i="14"/>
  <c r="T8" i="14"/>
  <c r="T55" i="14"/>
  <c r="T37" i="14"/>
  <c r="T22" i="14"/>
  <c r="T7" i="14"/>
  <c r="T21" i="14"/>
  <c r="T68" i="14"/>
  <c r="T35" i="14"/>
  <c r="T54" i="14"/>
  <c r="T36" i="14"/>
  <c r="I68" i="14"/>
  <c r="I61" i="14"/>
  <c r="I52" i="14"/>
  <c r="I44" i="14"/>
  <c r="I35" i="14"/>
  <c r="I27" i="14"/>
  <c r="I20" i="14"/>
  <c r="I12" i="14"/>
  <c r="I67" i="14"/>
  <c r="I60" i="14"/>
  <c r="I50" i="14"/>
  <c r="I43" i="14"/>
  <c r="I34" i="14"/>
  <c r="I26" i="14"/>
  <c r="I18" i="14"/>
  <c r="I11" i="14"/>
  <c r="I66" i="14"/>
  <c r="I57" i="14"/>
  <c r="I48" i="14"/>
  <c r="I41" i="14"/>
  <c r="I32" i="14"/>
  <c r="I25" i="14"/>
  <c r="I17" i="14"/>
  <c r="I10" i="14"/>
  <c r="I65" i="14"/>
  <c r="I56" i="14"/>
  <c r="I47" i="14"/>
  <c r="I40" i="14"/>
  <c r="I31" i="14"/>
  <c r="I24" i="14"/>
  <c r="I16" i="14"/>
  <c r="I8" i="14"/>
  <c r="I64" i="14"/>
  <c r="I55" i="14"/>
  <c r="I46" i="14"/>
  <c r="I37" i="14"/>
  <c r="I29" i="14"/>
  <c r="I22" i="14"/>
  <c r="I14" i="14"/>
  <c r="I7" i="14"/>
  <c r="I62" i="14"/>
  <c r="I54" i="14"/>
  <c r="I45" i="14"/>
  <c r="I36" i="14"/>
  <c r="I28" i="14"/>
  <c r="I21" i="14"/>
  <c r="I13" i="14"/>
  <c r="I6" i="14"/>
  <c r="I108" i="14"/>
  <c r="I103" i="14"/>
  <c r="I98" i="14"/>
  <c r="I94" i="14"/>
  <c r="I85" i="14"/>
  <c r="I81" i="14"/>
  <c r="I76" i="14"/>
  <c r="I107" i="14"/>
  <c r="I102" i="14"/>
  <c r="I97" i="14"/>
  <c r="I93" i="14"/>
  <c r="I84" i="14"/>
  <c r="I79" i="14"/>
  <c r="I75" i="14"/>
  <c r="I105" i="14"/>
  <c r="I101" i="14"/>
  <c r="I96" i="14"/>
  <c r="I88" i="14"/>
  <c r="I83" i="14"/>
  <c r="I78" i="14"/>
  <c r="I74" i="14"/>
  <c r="I104" i="14"/>
  <c r="I99" i="14"/>
  <c r="I95" i="14"/>
  <c r="I87" i="14"/>
  <c r="I82" i="14"/>
  <c r="I77" i="14"/>
  <c r="I73" i="14"/>
  <c r="G108" i="14"/>
  <c r="G104" i="14"/>
  <c r="G101" i="14"/>
  <c r="G97" i="14"/>
  <c r="G94" i="14"/>
  <c r="G87" i="14"/>
  <c r="G83" i="14"/>
  <c r="G79" i="14"/>
  <c r="G76" i="14"/>
  <c r="G73" i="14"/>
  <c r="G107" i="14"/>
  <c r="G103" i="14"/>
  <c r="G99" i="14"/>
  <c r="G96" i="14"/>
  <c r="G93" i="14"/>
  <c r="G85" i="14"/>
  <c r="G82" i="14"/>
  <c r="G78" i="14"/>
  <c r="G75" i="14"/>
  <c r="G105" i="14"/>
  <c r="G102" i="14"/>
  <c r="G98" i="14"/>
  <c r="G95" i="14"/>
  <c r="G88" i="14"/>
  <c r="G84" i="14"/>
  <c r="G81" i="14"/>
  <c r="G77" i="14"/>
  <c r="G74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6" i="14"/>
  <c r="G61" i="14"/>
  <c r="G55" i="14"/>
  <c r="G48" i="14"/>
  <c r="G44" i="14"/>
  <c r="G37" i="14"/>
  <c r="G32" i="14"/>
  <c r="G27" i="14"/>
  <c r="G22" i="14"/>
  <c r="G17" i="14"/>
  <c r="G12" i="14"/>
  <c r="G7" i="14"/>
  <c r="E67" i="14"/>
  <c r="E18" i="14"/>
  <c r="E32" i="14"/>
  <c r="E52" i="14"/>
  <c r="E64" i="14"/>
  <c r="E14" i="14"/>
  <c r="E28" i="14"/>
  <c r="E47" i="14"/>
  <c r="E60" i="14"/>
  <c r="E11" i="14"/>
  <c r="E25" i="14"/>
  <c r="E44" i="14"/>
  <c r="E55" i="14"/>
  <c r="E7" i="14"/>
  <c r="E21" i="14"/>
  <c r="E40" i="14"/>
  <c r="E50" i="14"/>
  <c r="E49" i="14" s="1"/>
  <c r="E66" i="14"/>
  <c r="D66" i="14" s="1"/>
  <c r="E17" i="14"/>
  <c r="E35" i="14"/>
  <c r="E46" i="14"/>
  <c r="E62" i="14"/>
  <c r="E13" i="14"/>
  <c r="E31" i="14"/>
  <c r="E43" i="14"/>
  <c r="E57" i="14"/>
  <c r="E10" i="14"/>
  <c r="E27" i="14"/>
  <c r="E37" i="14"/>
  <c r="E54" i="14"/>
  <c r="E6" i="14"/>
  <c r="E24" i="14"/>
  <c r="E34" i="14"/>
  <c r="E48" i="14"/>
  <c r="E68" i="14"/>
  <c r="D68" i="14" s="1"/>
  <c r="E20" i="14"/>
  <c r="D20" i="14" s="1"/>
  <c r="E29" i="14"/>
  <c r="E45" i="14"/>
  <c r="E65" i="14"/>
  <c r="D65" i="14" s="1"/>
  <c r="E16" i="14"/>
  <c r="E26" i="14"/>
  <c r="E41" i="14"/>
  <c r="E61" i="14"/>
  <c r="E12" i="14"/>
  <c r="E22" i="14"/>
  <c r="D22" i="14" s="1"/>
  <c r="E36" i="14"/>
  <c r="E56" i="14"/>
  <c r="E8" i="14"/>
  <c r="E103" i="14"/>
  <c r="E85" i="14"/>
  <c r="E97" i="14"/>
  <c r="E79" i="14"/>
  <c r="E105" i="14"/>
  <c r="E88" i="14"/>
  <c r="E74" i="14"/>
  <c r="E99" i="14"/>
  <c r="E82" i="14"/>
  <c r="E108" i="14"/>
  <c r="D108" i="14" s="1"/>
  <c r="E94" i="14"/>
  <c r="E76" i="14"/>
  <c r="E102" i="14"/>
  <c r="E84" i="14"/>
  <c r="E96" i="14"/>
  <c r="E78" i="14"/>
  <c r="E104" i="14"/>
  <c r="E87" i="14"/>
  <c r="E73" i="14"/>
  <c r="E98" i="14"/>
  <c r="E81" i="14"/>
  <c r="E107" i="14"/>
  <c r="E93" i="14"/>
  <c r="E75" i="14"/>
  <c r="E101" i="14"/>
  <c r="E83" i="14"/>
  <c r="E95" i="14"/>
  <c r="E77" i="14"/>
  <c r="S106" i="14"/>
  <c r="S51" i="14"/>
  <c r="D67" i="14"/>
  <c r="S49" i="14"/>
  <c r="S39" i="14"/>
  <c r="L86" i="14"/>
  <c r="L72" i="14"/>
  <c r="L51" i="14"/>
  <c r="N86" i="14"/>
  <c r="T86" i="14" l="1"/>
  <c r="D83" i="14"/>
  <c r="T59" i="14"/>
  <c r="D16" i="14"/>
  <c r="T106" i="14"/>
  <c r="D41" i="14"/>
  <c r="D21" i="14"/>
  <c r="D35" i="14"/>
  <c r="T100" i="14"/>
  <c r="D85" i="14"/>
  <c r="T92" i="14"/>
  <c r="D18" i="14"/>
  <c r="D45" i="14"/>
  <c r="D102" i="14"/>
  <c r="D43" i="14"/>
  <c r="D46" i="14"/>
  <c r="I106" i="14"/>
  <c r="D62" i="14"/>
  <c r="D60" i="14"/>
  <c r="D61" i="14"/>
  <c r="I92" i="14"/>
  <c r="I59" i="14"/>
  <c r="D47" i="14"/>
  <c r="I100" i="14"/>
  <c r="I86" i="14"/>
  <c r="D95" i="14"/>
  <c r="G9" i="14"/>
  <c r="D6" i="14"/>
  <c r="D55" i="14"/>
  <c r="D37" i="14"/>
  <c r="D36" i="14"/>
  <c r="D44" i="14"/>
  <c r="D32" i="14"/>
  <c r="D48" i="14"/>
  <c r="D75" i="14"/>
  <c r="D25" i="14"/>
  <c r="G106" i="14"/>
  <c r="D103" i="14"/>
  <c r="D28" i="14"/>
  <c r="D54" i="14"/>
  <c r="D26" i="14"/>
  <c r="D27" i="14"/>
  <c r="D57" i="14"/>
  <c r="D29" i="14"/>
  <c r="E30" i="14"/>
  <c r="D56" i="14"/>
  <c r="D17" i="14"/>
  <c r="G59" i="14"/>
  <c r="G86" i="14"/>
  <c r="G92" i="14"/>
  <c r="G100" i="14"/>
  <c r="E106" i="14"/>
  <c r="D31" i="14"/>
  <c r="E33" i="14"/>
  <c r="E63" i="14"/>
  <c r="E39" i="14"/>
  <c r="E100" i="14"/>
  <c r="E42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<sst xmlns="http://schemas.openxmlformats.org/spreadsheetml/2006/main" count="7574" uniqueCount="3503">
  <si>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</si>
  <si>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</si>
  <si>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</si>
  <si>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</si>
  <si>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</si>
  <si>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</si>
  <si>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</si>
  <si>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</si>
  <si>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</si>
  <si>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</si>
  <si>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</si>
  <si>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</si>
  <si>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</si>
  <si>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</si>
  <si>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</si>
  <si>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</si>
  <si>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</si>
  <si>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</si>
  <si>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</si>
  <si>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</si>
  <si>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</si>
  <si>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</si>
  <si>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</si>
  <si>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</si>
  <si>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</si>
  <si>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</si>
  <si>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</si>
  <si>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</si>
  <si>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</si>
  <si>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</si>
  <si>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</si>
  <si>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</si>
  <si>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</si>
  <si>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</si>
  <si>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</si>
  <si>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</si>
  <si>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</si>
  <si>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</si>
  <si>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</si>
  <si>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</si>
  <si>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</si>
  <si>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</si>
  <si>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</si>
  <si>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</si>
  <si>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</si>
  <si>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</si>
  <si>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</si>
  <si>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</si>
  <si>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</si>
  <si>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</si>
  <si>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</si>
  <si>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</si>
  <si>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</si>
  <si>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</si>
  <si>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</si>
  <si>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</si>
  <si>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</si>
  <si>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</si>
  <si>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</si>
  <si>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</si>
  <si>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</si>
  <si>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</si>
  <si>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</si>
  <si>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</si>
  <si>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</si>
  <si>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</si>
  <si>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</si>
  <si>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</si>
  <si>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</si>
  <si>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</si>
  <si>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</si>
  <si>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</si>
  <si>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</si>
  <si>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</si>
  <si>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</si>
  <si>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</si>
  <si>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</si>
  <si>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</si>
  <si>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</si>
  <si>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</si>
  <si>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</si>
  <si>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</si>
  <si>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</si>
  <si>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</si>
  <si>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</si>
  <si>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</si>
  <si>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</si>
  <si>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</si>
  <si>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</si>
  <si>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</si>
  <si>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</si>
  <si>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</si>
  <si>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</si>
  <si>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</si>
  <si>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</si>
  <si>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</si>
  <si>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</si>
  <si>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</si>
  <si>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</si>
  <si>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</si>
  <si>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</si>
  <si>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</si>
  <si>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</si>
  <si>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</si>
  <si>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</si>
  <si>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</si>
  <si>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</si>
  <si>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</si>
  <si>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</si>
  <si>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</si>
  <si>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</si>
  <si>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</si>
  <si>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</si>
  <si>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</si>
  <si>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</si>
  <si>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</si>
  <si>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</si>
  <si>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</si>
  <si>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</si>
  <si>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</si>
  <si>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</si>
  <si>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</si>
  <si>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</si>
  <si>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</si>
  <si>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</si>
  <si>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</si>
  <si>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</si>
  <si>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</si>
  <si>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</si>
  <si>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</si>
  <si>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</si>
  <si>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</si>
  <si>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</si>
  <si>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</si>
  <si>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</si>
  <si>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</si>
  <si>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</si>
  <si>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</si>
  <si>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</si>
  <si>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</si>
  <si>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</si>
  <si>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</si>
  <si>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</si>
  <si>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</si>
  <si>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</si>
  <si>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</si>
  <si>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</si>
  <si>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</si>
  <si>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</si>
  <si>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</si>
  <si>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</si>
  <si>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</si>
  <si>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</si>
  <si>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</si>
  <si>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</si>
  <si>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</si>
  <si>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</si>
  <si>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</si>
  <si>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</si>
  <si>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</si>
  <si>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</si>
  <si>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</si>
  <si>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</si>
  <si>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</si>
  <si>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</si>
  <si>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</si>
  <si>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</si>
  <si>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</si>
  <si>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</si>
  <si>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</si>
  <si>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</si>
  <si>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</si>
  <si>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</si>
  <si>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</si>
  <si>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</si>
  <si>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</si>
  <si>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</si>
  <si>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</si>
  <si>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</si>
  <si>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</si>
  <si>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</si>
  <si>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</si>
  <si>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</si>
  <si>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</si>
  <si>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</si>
  <si>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</si>
  <si>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</si>
  <si>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</si>
  <si>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</si>
  <si>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</si>
  <si>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</si>
  <si>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</si>
  <si>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</si>
  <si>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</si>
  <si>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</si>
  <si>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</si>
  <si>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</si>
  <si>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</si>
  <si>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</si>
  <si>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</si>
  <si>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</si>
  <si>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</si>
  <si>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</si>
  <si>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</si>
  <si>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</si>
  <si>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</si>
  <si>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</si>
  <si>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</si>
  <si>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</si>
  <si>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</si>
  <si>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</si>
  <si>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</si>
  <si>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</si>
  <si>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</si>
  <si>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</si>
  <si>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</si>
  <si>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</si>
  <si>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</si>
  <si>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</si>
  <si>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</si>
  <si>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</si>
  <si>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</si>
  <si>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</si>
  <si>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</si>
  <si>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</si>
  <si>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</si>
  <si>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</si>
  <si>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</si>
  <si>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</si>
  <si>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</si>
  <si>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</si>
  <si>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</si>
  <si>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</si>
  <si>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</si>
  <si>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</si>
  <si>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</si>
  <si>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</si>
  <si>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</si>
  <si>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</si>
  <si>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</si>
  <si>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</si>
  <si>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</si>
  <si>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</si>
  <si>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</si>
  <si>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</si>
  <si>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</si>
  <si>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</si>
  <si>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</si>
  <si>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</si>
  <si>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</si>
  <si>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</si>
  <si>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</si>
  <si>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</si>
  <si>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</si>
  <si>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</si>
  <si>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</si>
  <si>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</si>
  <si>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</si>
  <si>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</si>
  <si>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</si>
  <si>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</si>
  <si>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</si>
  <si>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</si>
  <si>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</si>
  <si>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</si>
  <si>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</si>
  <si>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</si>
  <si>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</si>
  <si>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</si>
  <si>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</si>
  <si>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</si>
  <si>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</si>
  <si>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</si>
  <si>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</si>
  <si>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</si>
  <si>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</si>
  <si>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</si>
  <si>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</si>
  <si>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</si>
  <si>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</si>
  <si>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</si>
  <si>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</si>
  <si>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</si>
  <si>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</si>
  <si>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</si>
  <si>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</si>
  <si>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</si>
  <si>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</si>
  <si>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</si>
  <si>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</si>
  <si>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</si>
  <si>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</si>
  <si>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</si>
  <si>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</si>
  <si>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</si>
  <si>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</si>
  <si>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</si>
  <si>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</si>
  <si>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</si>
  <si>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</si>
  <si>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</si>
  <si>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</si>
  <si>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</si>
  <si>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</si>
  <si>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</si>
  <si>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</si>
  <si>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</si>
  <si>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</si>
  <si>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</si>
  <si>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</si>
  <si>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</si>
  <si>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</si>
  <si>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</si>
  <si>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</si>
  <si>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</si>
  <si>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</si>
  <si>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</si>
  <si>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</si>
  <si>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</si>
  <si>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</si>
  <si>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</si>
  <si>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</si>
  <si>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</si>
  <si>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</si>
  <si>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</si>
  <si>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</si>
  <si>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</si>
  <si>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</si>
  <si>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</si>
  <si>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</si>
  <si>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</si>
  <si>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</si>
  <si>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</si>
  <si>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</si>
  <si>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</si>
  <si>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</si>
  <si>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</si>
  <si>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</si>
  <si>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</si>
  <si>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</si>
  <si>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</si>
  <si>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</si>
  <si>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</si>
  <si>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</si>
  <si>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</si>
  <si>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</si>
  <si>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</si>
  <si>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</si>
  <si>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</si>
  <si>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</si>
  <si>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</si>
  <si>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</si>
  <si>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</si>
  <si>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</si>
  <si>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</si>
  <si>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</si>
  <si>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</si>
  <si>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</si>
  <si>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</si>
  <si>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</si>
  <si>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</si>
  <si>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</si>
  <si>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</si>
  <si>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</si>
  <si>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</si>
  <si>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</si>
  <si>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</si>
  <si>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</si>
  <si>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</si>
  <si>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</si>
  <si>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</si>
  <si>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</si>
  <si>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</si>
  <si>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</si>
  <si>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</si>
  <si>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</si>
  <si>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</si>
  <si>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</si>
  <si>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</si>
  <si>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</si>
  <si>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</si>
  <si>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</si>
  <si>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</si>
  <si>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</si>
  <si>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</si>
  <si>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</si>
  <si>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</si>
  <si>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</si>
  <si>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</si>
  <si>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</si>
  <si>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</si>
  <si>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</si>
  <si>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</si>
  <si>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</si>
  <si>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</si>
  <si>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</si>
  <si>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</si>
  <si>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</si>
  <si>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</si>
  <si>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</si>
  <si>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</si>
  <si>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</si>
  <si>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</si>
  <si>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</si>
  <si>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</si>
  <si>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</si>
  <si>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</si>
  <si>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</si>
  <si>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</si>
  <si>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</si>
  <si>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</si>
  <si>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</si>
  <si>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</si>
  <si>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</si>
  <si>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</si>
  <si>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</si>
  <si>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</si>
  <si>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</si>
  <si>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</si>
  <si>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</si>
  <si>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</si>
  <si>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</si>
  <si>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</si>
  <si>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</si>
  <si>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</si>
  <si>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</si>
  <si>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</si>
  <si>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</si>
  <si>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</si>
  <si>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</si>
  <si>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</si>
  <si>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</si>
  <si>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</si>
  <si>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</si>
  <si>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</si>
  <si>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</si>
  <si>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</si>
  <si>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</si>
  <si>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</si>
  <si>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</si>
  <si>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</si>
  <si>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</si>
  <si>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</si>
  <si>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</si>
  <si>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</si>
  <si>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</si>
  <si>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</si>
  <si>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</si>
  <si>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</si>
  <si>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</si>
  <si>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</si>
  <si>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</si>
  <si>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</si>
  <si>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</si>
  <si>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</si>
  <si>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</si>
  <si>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</si>
  <si>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</si>
  <si>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</si>
  <si>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</si>
  <si>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</si>
  <si>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</si>
  <si>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</si>
  <si>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</si>
  <si>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</si>
  <si>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</si>
  <si>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</si>
  <si>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</si>
  <si>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</si>
  <si>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</si>
  <si>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</si>
  <si>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</si>
  <si>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</si>
  <si>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</si>
  <si>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</si>
  <si>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</si>
  <si>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</si>
  <si>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</si>
  <si>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</si>
  <si>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</si>
  <si>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</si>
  <si>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</si>
  <si>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</si>
  <si>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</si>
  <si>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</si>
  <si>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</si>
  <si>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</si>
  <si>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</si>
  <si>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</si>
  <si>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</si>
  <si>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</si>
  <si>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</si>
  <si>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</si>
  <si>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</si>
  <si>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</si>
  <si>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</si>
  <si>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</si>
  <si>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</si>
  <si>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</si>
  <si>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</si>
  <si>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</si>
  <si>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</si>
  <si>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</si>
  <si>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</si>
  <si>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</si>
  <si>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</si>
  <si>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</si>
  <si>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</si>
  <si>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</si>
  <si>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</si>
  <si>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</si>
  <si>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</si>
  <si>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</si>
  <si>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</si>
  <si>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</si>
  <si>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</si>
  <si>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</si>
  <si>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</si>
  <si>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</si>
  <si>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</si>
  <si>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</si>
  <si>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</si>
  <si>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</si>
  <si>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</si>
  <si>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</si>
  <si>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</si>
  <si>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</si>
  <si>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</si>
  <si>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</si>
  <si>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</si>
  <si>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</si>
  <si>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</si>
  <si>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</si>
  <si>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</si>
  <si>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</si>
  <si>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</si>
  <si>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</si>
  <si>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</si>
  <si>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</si>
  <si>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</si>
  <si>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</si>
  <si>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</si>
  <si>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</si>
  <si>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</si>
  <si>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</si>
  <si>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</si>
  <si>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</si>
  <si>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</si>
  <si>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</si>
  <si>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</si>
  <si>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</si>
  <si>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</si>
  <si>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</si>
  <si>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</si>
  <si>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</si>
  <si>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</si>
  <si>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</si>
  <si>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</si>
  <si>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</si>
  <si>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</si>
  <si>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</si>
  <si>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</si>
  <si>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</si>
  <si>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</si>
  <si>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</si>
  <si>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</si>
  <si>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</si>
  <si>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</si>
  <si>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</si>
  <si>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</si>
  <si>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</si>
  <si>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</si>
  <si>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</si>
  <si>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</si>
  <si>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</si>
  <si>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</si>
  <si>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</si>
  <si>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</si>
  <si>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</si>
  <si>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</si>
  <si>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</si>
  <si>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</si>
  <si>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</si>
  <si>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</si>
  <si>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</si>
  <si>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</si>
  <si>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</si>
  <si>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</si>
  <si>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</si>
  <si>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</si>
  <si>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</si>
  <si>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</si>
  <si>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</si>
  <si>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</si>
  <si>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</si>
  <si>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</si>
  <si>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</si>
  <si>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</si>
  <si>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</si>
  <si>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</si>
  <si>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</si>
  <si>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</si>
  <si>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</si>
  <si>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</si>
  <si>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</si>
  <si>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</si>
  <si>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</si>
  <si>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</si>
  <si>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</si>
  <si>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</si>
  <si>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</si>
  <si>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</si>
  <si>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</si>
  <si>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</si>
  <si>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</si>
  <si>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</si>
  <si>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</si>
  <si>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</si>
  <si>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</si>
  <si>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</si>
  <si>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</si>
  <si>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</si>
  <si>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</si>
  <si>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</si>
  <si>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</si>
  <si>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</si>
  <si>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</si>
  <si>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</si>
  <si>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</si>
  <si>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</si>
  <si>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</si>
  <si>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</si>
  <si>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</si>
  <si>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</si>
  <si>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</si>
  <si>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</si>
  <si>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</si>
  <si>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</si>
  <si>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</si>
  <si>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</si>
  <si>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</si>
  <si>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</si>
  <si>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</si>
  <si>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</si>
  <si>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</si>
  <si>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</si>
  <si>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</si>
  <si>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</si>
  <si>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</si>
  <si>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</si>
  <si>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</si>
  <si>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</si>
  <si>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</si>
  <si>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</si>
  <si>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</si>
  <si>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</si>
  <si>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</si>
  <si>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</si>
  <si>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</si>
  <si>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</si>
  <si>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</si>
  <si>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</si>
  <si>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</si>
  <si>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</si>
  <si>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</si>
  <si>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</si>
  <si>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</si>
  <si>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</si>
  <si>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</si>
  <si>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</si>
  <si>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</si>
  <si>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</si>
  <si>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</si>
  <si>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</si>
  <si>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</si>
  <si>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</si>
  <si>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</si>
  <si>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</si>
  <si>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</si>
  <si>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</si>
  <si>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</si>
  <si>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</si>
  <si>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</si>
  <si>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</si>
  <si>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</si>
  <si>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</si>
  <si>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</si>
  <si>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</si>
  <si>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</si>
  <si>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</si>
  <si>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</si>
  <si>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</si>
  <si>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</si>
  <si>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</si>
  <si>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</si>
  <si>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</si>
  <si>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</si>
  <si>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</si>
  <si>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</si>
  <si>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</si>
  <si>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</si>
  <si>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</si>
  <si>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</si>
  <si>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</si>
  <si>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</si>
  <si>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</si>
  <si>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</si>
  <si>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</si>
  <si>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</si>
  <si>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</si>
  <si>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</si>
  <si>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</si>
  <si>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</si>
  <si>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</si>
  <si>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</si>
  <si>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</si>
  <si>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</si>
  <si>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</si>
  <si>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</si>
  <si>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</si>
  <si>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</si>
  <si>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</si>
  <si>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</si>
  <si>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</si>
  <si>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</si>
  <si>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</si>
  <si>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</si>
  <si>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</si>
  <si>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</si>
  <si>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</si>
  <si>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</si>
  <si>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</si>
  <si>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</si>
  <si>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</si>
  <si>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</si>
  <si>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</si>
  <si>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</si>
  <si>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</si>
  <si>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</si>
  <si>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</si>
  <si>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</si>
  <si>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</si>
  <si>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</si>
  <si>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</si>
  <si>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</si>
  <si>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</si>
  <si>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</si>
  <si>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</si>
  <si>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</si>
  <si>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</si>
  <si>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</si>
  <si>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</si>
  <si>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</si>
  <si>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</si>
  <si>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</si>
  <si>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</si>
  <si>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</si>
  <si>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</si>
  <si>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</si>
  <si>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</si>
  <si>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</si>
  <si>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</si>
  <si>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</si>
  <si>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</si>
  <si>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</si>
  <si>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</si>
  <si>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</si>
  <si>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</si>
  <si>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</si>
  <si>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</si>
  <si>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</si>
  <si>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</si>
  <si>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</si>
  <si>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</si>
  <si>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</si>
  <si>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</si>
  <si>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</si>
  <si>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</si>
  <si>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</si>
  <si>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</si>
  <si>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</si>
  <si>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</si>
  <si>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</si>
  <si>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</si>
  <si>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</si>
  <si>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</si>
  <si>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</si>
  <si>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</si>
  <si>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</si>
  <si>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</si>
  <si>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</si>
  <si>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</si>
  <si>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</si>
  <si>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</si>
  <si>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</si>
  <si>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</si>
  <si>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</si>
  <si>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</si>
  <si>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</si>
  <si>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</si>
  <si>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</si>
  <si>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</si>
  <si>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</si>
  <si>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</si>
  <si>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</si>
  <si>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</si>
  <si>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</si>
  <si>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</si>
  <si>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</si>
  <si>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</si>
  <si>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</si>
  <si>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</si>
  <si>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</si>
  <si>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</si>
  <si>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</si>
  <si>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</si>
  <si>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</si>
  <si>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</si>
  <si>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</si>
  <si>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</si>
  <si>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</si>
  <si>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</si>
  <si>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</si>
  <si>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</si>
  <si>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</si>
  <si>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</si>
  <si>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</si>
  <si>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</si>
  <si>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</si>
  <si>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</si>
  <si>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</si>
  <si>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</si>
  <si>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</si>
  <si>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</si>
  <si>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</si>
  <si>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</si>
  <si>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</si>
  <si>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</si>
  <si>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</si>
  <si>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</si>
  <si>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</si>
  <si>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</si>
  <si>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</si>
  <si>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</si>
  <si>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</si>
  <si>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</si>
  <si>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</si>
  <si>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</si>
  <si>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</si>
  <si>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</si>
  <si>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</si>
  <si>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</si>
  <si>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</si>
  <si>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</si>
  <si>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</si>
  <si>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</si>
  <si>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</si>
  <si>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</si>
  <si>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</si>
  <si>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</si>
  <si>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</si>
  <si>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</si>
  <si>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</si>
  <si>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</si>
  <si>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</si>
  <si>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</si>
  <si>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</si>
  <si>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</si>
  <si>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</si>
  <si>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</si>
  <si>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</si>
  <si>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</si>
  <si>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</si>
  <si>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</si>
  <si>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</si>
  <si>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</si>
  <si>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</si>
  <si>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</si>
  <si>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</si>
  <si>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</si>
  <si>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</si>
  <si>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</si>
  <si>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</si>
  <si>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</si>
  <si>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</si>
  <si>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</si>
  <si>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</si>
  <si>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</si>
  <si>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</si>
  <si>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</si>
  <si>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</si>
  <si>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</si>
  <si>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</si>
  <si>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</si>
  <si>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</si>
  <si>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</si>
  <si>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</si>
  <si>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</si>
  <si>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</si>
  <si>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</si>
  <si>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</si>
  <si>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</si>
  <si>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</si>
  <si>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</si>
  <si>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</si>
  <si>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</si>
  <si>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</si>
  <si>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</si>
  <si>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</si>
  <si>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</si>
  <si>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</si>
  <si>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</si>
  <si>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</si>
  <si>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</si>
  <si>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</si>
  <si>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</si>
  <si>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</si>
  <si>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</si>
  <si>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</si>
  <si>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</si>
  <si>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</si>
  <si>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</si>
  <si>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</si>
  <si>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</si>
  <si>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</si>
  <si>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</si>
  <si>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</si>
  <si>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</si>
  <si>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</si>
  <si>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</si>
  <si>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</si>
  <si>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</si>
  <si>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</si>
  <si>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</si>
  <si>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</si>
  <si>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</si>
  <si>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</si>
  <si>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</si>
  <si>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</si>
  <si>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</si>
  <si>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</si>
  <si>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</si>
  <si>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</si>
  <si>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</si>
  <si>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</si>
  <si>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</si>
  <si>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</si>
  <si>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</si>
  <si>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</si>
  <si>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</si>
  <si>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</si>
  <si>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</si>
  <si>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</si>
  <si>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</si>
  <si>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</si>
  <si>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</si>
  <si>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</si>
  <si>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</si>
  <si>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</si>
  <si>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</si>
  <si>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</si>
  <si>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</si>
  <si>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</si>
  <si>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</si>
  <si>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</si>
  <si>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</si>
  <si>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</si>
  <si>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</si>
  <si>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</si>
  <si>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</si>
  <si>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</si>
  <si>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</si>
  <si>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</si>
  <si>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</si>
  <si>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</si>
  <si>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</si>
  <si>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</si>
  <si>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</si>
  <si>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</si>
  <si>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</si>
  <si>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</si>
  <si>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</si>
  <si>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</si>
  <si>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</si>
  <si>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</si>
  <si>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</si>
  <si>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</si>
  <si>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</si>
  <si>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</si>
  <si>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</si>
  <si>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</si>
  <si>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</si>
  <si>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</si>
  <si>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</si>
  <si>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</si>
  <si>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</si>
  <si>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</si>
  <si>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</si>
  <si>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</si>
  <si>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</si>
  <si>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</si>
  <si>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</si>
  <si>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</si>
  <si>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</si>
  <si>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</si>
  <si>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</si>
  <si>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</si>
  <si>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</si>
  <si>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</si>
  <si>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</si>
  <si>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</si>
  <si>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</si>
  <si>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</si>
  <si>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</si>
  <si>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</si>
  <si>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</si>
  <si>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</si>
  <si>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</si>
  <si>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</si>
  <si>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</si>
  <si>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</si>
  <si>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</si>
  <si>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</si>
  <si>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</si>
  <si>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</si>
  <si>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</si>
  <si>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</si>
  <si>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</si>
  <si>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</si>
  <si>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</si>
  <si>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</si>
  <si>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</si>
  <si>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</si>
  <si>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</si>
  <si>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</si>
  <si>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</si>
  <si>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</si>
  <si>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</si>
  <si>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</si>
  <si>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</si>
  <si>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</si>
  <si>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</si>
  <si>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</si>
  <si>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</si>
  <si>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</si>
  <si>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</si>
  <si>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</si>
  <si>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</si>
  <si>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</si>
  <si>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</si>
  <si>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</si>
  <si>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</si>
  <si>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</si>
  <si>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</si>
  <si>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</si>
  <si>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</si>
  <si>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</si>
  <si>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</si>
  <si>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</si>
  <si>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</si>
  <si>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</si>
  <si>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</si>
  <si>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</si>
  <si>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</si>
  <si>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</si>
  <si>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</si>
  <si>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</si>
  <si>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</si>
  <si>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</si>
  <si>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</si>
  <si>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</si>
  <si>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</si>
  <si>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</si>
  <si>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</si>
  <si>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</si>
  <si>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</si>
  <si>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</si>
  <si>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</si>
  <si>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</si>
  <si>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</si>
  <si>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</si>
  <si>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</si>
  <si>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</si>
  <si>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</si>
  <si>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</si>
  <si>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</si>
  <si>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</si>
  <si>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</si>
  <si>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</si>
  <si>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</si>
  <si>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</si>
  <si>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</si>
  <si>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</si>
  <si>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</si>
  <si>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</si>
  <si>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</si>
  <si>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</si>
  <si>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</si>
  <si>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</si>
  <si>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</si>
  <si>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</si>
  <si>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</si>
  <si>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</si>
  <si>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</si>
  <si>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</si>
  <si>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</si>
  <si>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</si>
  <si>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</si>
  <si>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</si>
  <si>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</si>
  <si>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</si>
  <si>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</si>
  <si>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</si>
  <si>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</si>
  <si>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</si>
  <si>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</si>
  <si>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</si>
  <si>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</si>
  <si>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</si>
  <si>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</si>
  <si>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</si>
  <si>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</si>
  <si>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</si>
  <si>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</si>
  <si>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</si>
  <si>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</si>
  <si>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</si>
  <si>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</si>
  <si>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</si>
  <si>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</si>
  <si>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</si>
  <si>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</si>
  <si>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</si>
  <si>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</si>
  <si>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</si>
  <si>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</si>
  <si>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</si>
  <si>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</si>
  <si>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</si>
  <si>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</si>
  <si>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</si>
  <si>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</si>
  <si>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</si>
  <si>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</si>
  <si>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</si>
  <si>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</si>
  <si>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</si>
  <si>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</si>
  <si>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</si>
  <si>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</si>
  <si>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</si>
  <si>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</si>
  <si>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</si>
  <si>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</si>
  <si>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</si>
  <si>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</si>
  <si>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</si>
  <si>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</si>
  <si>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</si>
  <si>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</si>
  <si>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</si>
  <si>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</si>
  <si>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</si>
  <si>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</si>
  <si>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</si>
  <si>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</si>
  <si>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</si>
  <si>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</si>
  <si>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</si>
  <si>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</si>
  <si>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</si>
  <si>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</si>
  <si>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</si>
  <si>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</si>
  <si>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</si>
  <si>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</si>
  <si>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</si>
  <si>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</si>
  <si>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</si>
  <si>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</si>
  <si>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</si>
  <si>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</si>
  <si>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</si>
  <si>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</si>
  <si>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</si>
  <si>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</si>
  <si>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</si>
  <si>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</si>
  <si>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</si>
  <si>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</si>
  <si>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</si>
  <si>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</si>
  <si>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</si>
  <si>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</si>
  <si>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</si>
  <si>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</si>
  <si>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</si>
  <si>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</si>
  <si>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</si>
  <si>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</si>
  <si>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</si>
  <si>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</si>
  <si>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</si>
  <si>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</si>
  <si>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</si>
  <si>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</si>
  <si>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</si>
  <si>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</si>
  <si>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</si>
  <si>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</si>
  <si>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</si>
  <si>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</si>
  <si>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</si>
  <si>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</si>
  <si>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</si>
  <si>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</si>
  <si>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</si>
  <si>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</si>
  <si>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</si>
  <si>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</si>
  <si>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</si>
  <si>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</si>
  <si>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</si>
  <si>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</si>
  <si>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</si>
  <si>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</si>
  <si>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</si>
  <si>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</si>
  <si>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</si>
  <si>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</si>
  <si>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</si>
  <si>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</si>
  <si>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</si>
  <si>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</si>
  <si>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</si>
  <si>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</si>
  <si>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</si>
  <si>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</si>
  <si>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</si>
  <si>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</si>
  <si>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</si>
  <si>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</si>
  <si>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</si>
  <si>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</si>
  <si>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</si>
  <si>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</si>
  <si>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</si>
  <si>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</si>
  <si>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</si>
  <si>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</si>
  <si>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</si>
  <si>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</si>
  <si>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</si>
  <si>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</si>
  <si>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</si>
  <si>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</si>
  <si>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</si>
  <si>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</si>
  <si>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</si>
  <si>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</si>
  <si>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</si>
  <si>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</si>
  <si>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</si>
  <si>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</si>
  <si>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</si>
  <si>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</si>
  <si>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</si>
  <si>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</si>
  <si>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</si>
  <si>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</si>
  <si>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</si>
  <si>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</si>
  <si>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</si>
  <si>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</si>
  <si>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</si>
  <si>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</si>
  <si>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</si>
  <si>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</si>
  <si>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</si>
  <si>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</si>
  <si>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</si>
  <si>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</si>
  <si>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</si>
  <si>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</si>
  <si>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</si>
  <si>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</si>
  <si>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</si>
  <si>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</si>
  <si>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</si>
  <si>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</si>
  <si>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</si>
  <si>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</si>
  <si>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</si>
  <si>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</si>
  <si>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</si>
  <si>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</si>
  <si>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</si>
  <si>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</si>
  <si>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</si>
  <si>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</si>
  <si>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</si>
  <si>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</si>
  <si>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</si>
  <si>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</si>
  <si>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</si>
  <si>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</si>
  <si>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</si>
  <si>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</si>
  <si>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</si>
  <si>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</si>
  <si>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</si>
  <si>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</si>
  <si>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</si>
  <si>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</si>
  <si>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</si>
  <si>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</si>
  <si>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</si>
  <si>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</si>
  <si>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</si>
  <si>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</si>
  <si>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</si>
  <si>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</si>
  <si>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</si>
  <si>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</si>
  <si>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</si>
  <si>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</si>
  <si>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</si>
  <si>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</si>
  <si>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</si>
  <si>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</si>
  <si>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</si>
  <si>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</si>
  <si>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</si>
  <si>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</si>
  <si>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</si>
  <si>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</si>
  <si>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</si>
  <si>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</si>
  <si>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</si>
  <si>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</si>
  <si>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</si>
  <si>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</si>
  <si>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</si>
  <si>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</si>
  <si>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</si>
  <si>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</si>
  <si>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</si>
  <si>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</si>
  <si>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</si>
  <si>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</si>
  <si>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</si>
  <si>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</si>
  <si>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</si>
  <si>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</si>
  <si>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</si>
  <si>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</si>
  <si>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</si>
  <si>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</si>
  <si>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</si>
  <si>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</si>
  <si>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</si>
  <si>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</si>
  <si>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</si>
  <si>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</si>
  <si>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</si>
  <si>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</si>
  <si>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</si>
  <si>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</si>
  <si>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</si>
  <si>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</si>
  <si>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</si>
  <si>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</si>
  <si>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</si>
  <si>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</si>
  <si>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</si>
  <si>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</si>
  <si>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</si>
  <si>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</si>
  <si>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</si>
  <si>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</si>
  <si>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</si>
  <si>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</si>
  <si>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</si>
  <si>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</si>
  <si>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</si>
  <si>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</si>
  <si>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</si>
  <si>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</si>
  <si>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</si>
  <si>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</si>
  <si>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</si>
  <si>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</si>
  <si>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</si>
  <si>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</si>
  <si>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</si>
  <si>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</si>
  <si>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</si>
  <si>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</si>
  <si>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</si>
  <si>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</si>
  <si>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</si>
  <si>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</si>
  <si>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</si>
  <si>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</si>
  <si>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</si>
  <si>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</si>
  <si>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</si>
  <si>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</si>
  <si>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</si>
  <si>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</si>
  <si>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</si>
  <si>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</si>
  <si>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</si>
  <si>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</si>
  <si>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</si>
  <si>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</si>
  <si>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</si>
  <si>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</si>
  <si>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</si>
  <si>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</si>
  <si>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</si>
  <si>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</si>
  <si>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</si>
  <si>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</si>
  <si>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</si>
  <si>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</si>
  <si>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</si>
  <si>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</si>
  <si>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</si>
  <si>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</si>
  <si>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</si>
  <si>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</si>
  <si>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</si>
  <si>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</si>
  <si>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</si>
  <si>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</si>
  <si>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</si>
  <si>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</si>
  <si>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</si>
  <si>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</si>
  <si>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</si>
  <si>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</si>
  <si>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</si>
  <si>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</si>
  <si>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</si>
  <si>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</si>
  <si>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</si>
  <si>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</si>
  <si>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</si>
  <si>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</si>
  <si>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</si>
  <si>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</si>
  <si>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</si>
  <si>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</si>
  <si>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</si>
  <si>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</si>
  <si>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</si>
  <si>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</si>
  <si>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</si>
  <si>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</si>
  <si>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</si>
  <si>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</si>
  <si>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</si>
  <si>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</si>
  <si>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</si>
  <si>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</si>
  <si>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</si>
  <si>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</si>
  <si>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</si>
  <si>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</si>
  <si>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</si>
  <si>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</si>
  <si>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</si>
  <si>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</si>
  <si>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</si>
  <si>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</si>
  <si>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</si>
  <si>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</si>
  <si>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</si>
  <si>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</si>
  <si>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</si>
  <si>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</si>
  <si>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</si>
  <si>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</si>
  <si>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</si>
  <si>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</si>
  <si>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</si>
  <si>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</si>
  <si>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</si>
  <si>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</si>
  <si>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</si>
  <si>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</si>
  <si>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</si>
  <si>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</si>
  <si>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</si>
  <si>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</si>
  <si>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</si>
  <si>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</si>
  <si>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</si>
  <si>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</si>
  <si>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</si>
  <si>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</si>
  <si>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</si>
  <si>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</si>
  <si>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</si>
  <si>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</si>
  <si>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</si>
  <si>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</si>
  <si>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</si>
  <si>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</si>
  <si>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</si>
  <si>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</si>
  <si>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</si>
  <si>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</si>
  <si>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</si>
  <si>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</si>
  <si>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</si>
  <si>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</si>
  <si>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</si>
  <si>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</si>
  <si>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</si>
  <si>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</si>
  <si>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</si>
  <si>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</si>
  <si>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</si>
  <si>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</si>
  <si>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</si>
  <si>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</si>
  <si>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</si>
  <si>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</si>
  <si>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</si>
  <si>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</si>
  <si>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</si>
  <si>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</si>
  <si>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</si>
  <si>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</si>
  <si>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</si>
  <si>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</si>
  <si>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</si>
  <si>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</si>
  <si>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</si>
  <si>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</si>
  <si>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</si>
  <si>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</si>
  <si>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</si>
  <si>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</si>
  <si>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</si>
  <si>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</si>
  <si>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</si>
  <si>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</si>
  <si>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</si>
  <si>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</si>
  <si>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</si>
  <si>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</si>
  <si>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</si>
  <si>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</si>
  <si>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</si>
  <si>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</si>
  <si>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</si>
  <si>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</si>
  <si>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</si>
  <si>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</si>
  <si>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</si>
  <si>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</si>
  <si>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</si>
  <si>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</si>
  <si>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</si>
  <si>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</si>
  <si>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</si>
  <si>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</si>
  <si>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</si>
  <si>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</si>
  <si>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</si>
  <si>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</si>
  <si>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</si>
  <si>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</si>
  <si>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</si>
  <si>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</si>
  <si>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</si>
  <si>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</si>
  <si>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</si>
  <si>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</si>
  <si>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</si>
  <si>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</si>
  <si>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</si>
  <si>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</si>
  <si>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</si>
  <si>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</si>
  <si>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</si>
  <si>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</si>
  <si>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</si>
  <si>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</si>
  <si>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</si>
  <si>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</si>
  <si>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</si>
  <si>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</si>
  <si>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</si>
  <si>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</si>
  <si>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</si>
  <si>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</si>
  <si>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</si>
  <si>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</si>
  <si>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</si>
  <si>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</si>
  <si>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</si>
  <si>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</si>
  <si>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</si>
  <si>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</si>
  <si>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</si>
  <si>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</si>
  <si>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</si>
  <si>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</si>
  <si>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</si>
  <si>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</si>
  <si>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</si>
  <si>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</si>
  <si>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</si>
  <si>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</si>
  <si>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</si>
  <si>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</si>
  <si>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</si>
  <si>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</si>
  <si>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</si>
  <si>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</si>
  <si>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</si>
  <si>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</si>
  <si>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</si>
  <si>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</si>
  <si>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</si>
  <si>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</si>
  <si>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</si>
  <si>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</si>
  <si>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</si>
  <si>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</si>
  <si>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</si>
  <si>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</si>
  <si>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</si>
  <si>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</si>
  <si>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</si>
  <si>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</si>
  <si>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</si>
  <si>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</si>
  <si>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</si>
  <si>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</si>
  <si>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</si>
  <si>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</si>
  <si>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</si>
  <si>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</si>
  <si>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</si>
  <si>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</si>
  <si>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</si>
  <si>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</si>
  <si>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</si>
  <si>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</si>
  <si>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</si>
  <si>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</si>
  <si>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</si>
  <si>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</si>
  <si>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</si>
  <si>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</si>
  <si>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</si>
  <si>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</si>
  <si>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</si>
  <si>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</si>
  <si>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</si>
  <si>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</si>
  <si>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</si>
  <si>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</si>
  <si>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</si>
  <si>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</si>
  <si>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</si>
  <si>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</si>
  <si>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</si>
  <si>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</si>
  <si>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</si>
  <si>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</si>
  <si>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</si>
  <si>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</si>
  <si>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</si>
  <si>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</si>
  <si>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</si>
  <si>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</si>
  <si>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</si>
  <si>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</si>
  <si>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</si>
  <si>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</si>
  <si>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</si>
  <si>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</si>
  <si>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</si>
  <si>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</si>
  <si>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</si>
  <si>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</si>
  <si>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</si>
  <si>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</si>
  <si>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</si>
  <si>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</si>
  <si>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</si>
  <si>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</si>
  <si>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</si>
  <si>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</si>
  <si>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</si>
  <si>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</si>
  <si>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</si>
  <si>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</si>
  <si>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</si>
  <si>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</si>
  <si>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</si>
  <si>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</si>
  <si>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</si>
  <si>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</si>
  <si>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</si>
  <si>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</si>
  <si>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</si>
  <si>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</si>
  <si>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</si>
  <si>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</si>
  <si>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</si>
  <si>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</si>
  <si>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</si>
  <si>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</si>
  <si>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</si>
  <si>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</si>
  <si>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</si>
  <si>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</si>
  <si>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</si>
  <si>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</si>
  <si>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</si>
  <si>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</si>
  <si>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</si>
  <si>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</si>
  <si>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</si>
  <si>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</si>
  <si>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</si>
  <si>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</si>
  <si>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</si>
  <si>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</si>
  <si>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</si>
  <si>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</si>
  <si>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</si>
  <si>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</si>
  <si>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</si>
  <si>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</si>
  <si>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</si>
  <si>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</si>
  <si>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</si>
  <si>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</si>
  <si>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</si>
  <si>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</si>
  <si>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</si>
  <si>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</si>
  <si>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</si>
  <si>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</si>
  <si>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</si>
  <si>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</si>
  <si>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</si>
  <si>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</si>
  <si>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</si>
  <si>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</si>
  <si>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</si>
  <si>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</si>
  <si>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</si>
  <si>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</si>
  <si>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</si>
  <si>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</si>
  <si>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</si>
  <si>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</si>
  <si>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</si>
  <si>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</si>
  <si>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</si>
  <si>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</si>
  <si>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</si>
  <si>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</si>
  <si>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</si>
  <si>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</si>
  <si>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</si>
  <si>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</si>
  <si>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</si>
  <si>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</si>
  <si>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</si>
  <si>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</si>
  <si>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</si>
  <si>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</si>
  <si>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</si>
  <si>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</si>
  <si>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</si>
  <si>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</si>
  <si>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</si>
  <si>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</si>
  <si>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</si>
  <si>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</si>
  <si>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</si>
  <si>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</si>
  <si>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</si>
  <si>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</si>
  <si>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</si>
  <si>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</si>
  <si>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</si>
  <si>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</si>
  <si>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</si>
  <si>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</si>
  <si>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</si>
  <si>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</si>
  <si>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</si>
  <si>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</si>
  <si>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</si>
  <si>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</si>
  <si>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</si>
  <si>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</si>
  <si>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</si>
  <si>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</si>
  <si>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</si>
  <si>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</si>
  <si>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</si>
  <si>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</si>
  <si>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</si>
  <si>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</si>
  <si>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</si>
  <si>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</si>
  <si>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</si>
  <si>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</si>
  <si>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</si>
  <si>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</si>
  <si>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</si>
  <si>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</si>
  <si>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</si>
  <si>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</si>
  <si>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</si>
  <si>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</si>
  <si>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</si>
  <si>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</si>
  <si>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</si>
  <si>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</si>
  <si>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</si>
  <si>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</si>
  <si>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</si>
  <si>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</si>
  <si>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</si>
  <si>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</si>
  <si>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</si>
  <si>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</si>
  <si>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</si>
  <si>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</si>
  <si>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</si>
  <si>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</si>
  <si>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</si>
  <si>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</si>
  <si>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</si>
  <si>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</si>
  <si>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</si>
  <si>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</si>
  <si>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</si>
  <si>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</si>
  <si>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</si>
  <si>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</si>
  <si>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</si>
  <si>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</si>
  <si>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</si>
  <si>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</si>
  <si>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</si>
  <si>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</si>
  <si>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</si>
  <si>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</si>
  <si>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</si>
  <si>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</si>
  <si>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</si>
  <si>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</si>
  <si>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</si>
  <si>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</si>
  <si>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</si>
  <si>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</si>
  <si>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</si>
  <si>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</si>
  <si>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</si>
  <si>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</si>
  <si>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</si>
  <si>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</si>
  <si>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</si>
  <si>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</si>
  <si>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</si>
  <si>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</si>
  <si>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</si>
  <si>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</si>
  <si>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</si>
  <si>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</si>
  <si>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</si>
  <si>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</si>
  <si>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</si>
  <si>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</si>
  <si>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</si>
  <si>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</si>
  <si>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</si>
  <si>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</si>
  <si>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</si>
  <si>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</si>
  <si>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</si>
  <si>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</si>
  <si>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</si>
  <si>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</si>
  <si>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</si>
  <si>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</si>
  <si>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</si>
  <si>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</si>
  <si>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</si>
  <si>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</si>
  <si>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</si>
  <si>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</si>
  <si>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</si>
  <si>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</si>
  <si>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</si>
  <si>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</si>
  <si>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</si>
  <si>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</si>
  <si>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</si>
  <si>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</si>
  <si>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</si>
  <si>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</si>
  <si>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</si>
  <si>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</si>
  <si>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</si>
  <si>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</si>
  <si>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</si>
  <si>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</si>
  <si>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</si>
  <si>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</si>
  <si>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</si>
  <si>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</si>
  <si>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</si>
  <si>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</si>
  <si>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</si>
  <si>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</si>
  <si>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</si>
  <si>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</si>
  <si>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</si>
  <si>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</si>
  <si>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</si>
  <si>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</si>
  <si>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</si>
  <si>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</si>
  <si>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</si>
  <si>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</si>
  <si>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</si>
  <si>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</si>
  <si>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</si>
  <si>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</si>
  <si>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</si>
  <si>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</si>
  <si>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</si>
  <si>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</si>
  <si>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</si>
  <si>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</si>
  <si>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</si>
  <si>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</si>
  <si>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</si>
  <si>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</si>
  <si>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</si>
  <si>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</si>
  <si>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</si>
  <si>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</si>
  <si>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</si>
  <si>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</si>
  <si>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</si>
  <si>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</si>
  <si>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</si>
  <si>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</si>
  <si>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</si>
  <si>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</si>
  <si>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</si>
  <si>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</si>
  <si>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</si>
  <si>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</si>
  <si>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</si>
  <si>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</si>
  <si>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</si>
  <si>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</si>
  <si>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</si>
  <si>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</si>
  <si>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</si>
  <si>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</si>
  <si>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</si>
  <si>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</si>
  <si>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</si>
  <si>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</si>
  <si>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</si>
  <si>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</si>
  <si>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</si>
  <si>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</si>
  <si>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</si>
  <si>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</si>
  <si>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</si>
  <si>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</si>
  <si>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</si>
  <si>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</si>
  <si>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</si>
  <si>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</si>
  <si>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</si>
  <si>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</si>
  <si>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</si>
  <si>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</si>
  <si>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</si>
  <si>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</si>
  <si>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</si>
  <si>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</si>
  <si>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</si>
  <si>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</si>
  <si>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</si>
  <si>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</si>
  <si>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</si>
  <si>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</si>
  <si>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</si>
  <si>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</si>
  <si>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</si>
  <si>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</si>
  <si>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</si>
  <si>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</si>
  <si>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</si>
  <si>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</si>
  <si>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</si>
  <si>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</si>
  <si>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</si>
  <si>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</si>
  <si>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</si>
  <si>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</si>
  <si>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</si>
  <si>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</si>
  <si>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</si>
  <si>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</si>
  <si>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</si>
  <si>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</si>
  <si>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</si>
  <si>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</si>
  <si>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</si>
  <si>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</si>
  <si>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</si>
  <si>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</si>
  <si>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</si>
  <si>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</si>
  <si>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</si>
  <si>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</si>
  <si>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</si>
  <si>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</si>
  <si>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</si>
  <si>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</si>
  <si>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</si>
  <si>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</si>
  <si>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</si>
  <si>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</si>
  <si>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</si>
  <si>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</si>
  <si>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</si>
  <si>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</si>
  <si>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</si>
  <si>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</si>
  <si>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</si>
  <si>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</si>
  <si>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</si>
  <si>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</si>
  <si>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</si>
  <si>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</si>
  <si>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</si>
  <si>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</si>
  <si>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</si>
  <si>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</si>
  <si>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</si>
  <si>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</si>
  <si>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</si>
  <si>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</si>
  <si>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</si>
  <si>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</si>
  <si>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</si>
  <si>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</si>
  <si>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</si>
  <si>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</si>
  <si>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</si>
  <si>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</si>
  <si>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</si>
  <si>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</si>
  <si>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</si>
  <si>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</si>
  <si>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</si>
  <si>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</si>
  <si>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</si>
  <si>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</si>
  <si>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</si>
  <si>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</si>
  <si>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</si>
  <si>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</si>
  <si>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</si>
  <si>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</si>
  <si>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</si>
  <si>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</si>
  <si>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</si>
  <si>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</si>
  <si>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</si>
  <si>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</si>
  <si>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</si>
  <si>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</si>
  <si>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</si>
  <si>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</si>
  <si>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</si>
  <si>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</si>
  <si>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</si>
  <si>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</si>
  <si>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</si>
  <si>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</si>
  <si>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</si>
  <si>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</si>
  <si>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</si>
  <si>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</si>
  <si>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</si>
  <si>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</si>
  <si>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</si>
  <si>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</si>
  <si>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</si>
  <si>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</si>
  <si>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</si>
  <si>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</si>
  <si>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</si>
  <si>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</si>
  <si>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</si>
  <si>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</si>
  <si>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</si>
  <si>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</si>
  <si>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</si>
  <si>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</si>
  <si>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</si>
  <si>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</si>
  <si>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</si>
  <si>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</si>
  <si>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</si>
  <si>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</si>
  <si>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</si>
  <si>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</si>
  <si>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</si>
  <si>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</si>
  <si>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</si>
  <si>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</si>
  <si>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</si>
  <si>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</si>
  <si>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</si>
  <si>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</si>
  <si>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</si>
  <si>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</si>
  <si>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</si>
  <si>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</si>
  <si>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</si>
  <si>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</si>
  <si>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</si>
  <si>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</si>
  <si>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</si>
  <si>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</si>
  <si>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</si>
  <si>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</si>
  <si>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</si>
  <si>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</si>
  <si>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</si>
  <si>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</si>
  <si>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</si>
  <si>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</si>
  <si>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</si>
  <si>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</si>
  <si>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</si>
  <si>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</si>
  <si>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</si>
  <si>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</si>
  <si>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</si>
  <si>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</si>
  <si>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</si>
  <si>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</si>
  <si>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</si>
  <si>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</si>
  <si>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</si>
  <si>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</si>
  <si>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</si>
  <si>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</si>
  <si>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</si>
  <si>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</si>
  <si>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</si>
  <si>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</si>
  <si>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</si>
  <si>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</si>
  <si>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</si>
  <si>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</si>
  <si>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</si>
  <si>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</si>
  <si>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</si>
  <si>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</si>
  <si>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</si>
  <si>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</si>
  <si>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</si>
  <si>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</si>
  <si>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</si>
  <si>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</si>
  <si>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</si>
  <si>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</si>
  <si>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</si>
  <si>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</si>
  <si>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</si>
  <si>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</si>
  <si>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</si>
  <si>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</si>
  <si>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</si>
  <si>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</si>
  <si>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</si>
  <si>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</si>
  <si>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</si>
  <si>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</si>
  <si>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</si>
  <si>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</si>
  <si>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</si>
  <si>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</si>
  <si>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</si>
  <si>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</si>
  <si>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</si>
  <si>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</si>
  <si>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</si>
  <si>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</si>
  <si>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</si>
  <si>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</si>
  <si>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</si>
  <si>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</si>
  <si>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</si>
  <si>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</si>
  <si>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</si>
  <si>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</si>
  <si>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</si>
  <si>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</si>
  <si>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</si>
  <si>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</si>
  <si>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</si>
  <si>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</si>
  <si>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</si>
  <si>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</si>
  <si>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</si>
  <si>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</si>
  <si>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</si>
  <si>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</si>
  <si>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</si>
  <si>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</si>
  <si>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</si>
  <si>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</si>
  <si>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</si>
  <si>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</si>
  <si>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</si>
  <si>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</si>
  <si>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</si>
  <si>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</si>
  <si>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</si>
  <si>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</si>
  <si>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</si>
  <si>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</si>
  <si>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</si>
  <si>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</si>
  <si>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</si>
  <si>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</si>
  <si>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</si>
  <si>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</si>
  <si>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</si>
  <si>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</si>
  <si>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</si>
  <si>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</si>
  <si>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</si>
  <si>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</si>
  <si>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</si>
  <si>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</si>
  <si>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</si>
  <si>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</si>
  <si>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</si>
  <si>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</si>
  <si>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</si>
  <si>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</si>
  <si>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</si>
  <si>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</si>
  <si>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</si>
  <si>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</si>
  <si>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</si>
  <si>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</si>
  <si>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</si>
  <si>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</si>
  <si>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</si>
  <si>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</si>
  <si>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</si>
  <si>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</si>
  <si>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</si>
  <si>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</si>
  <si>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</si>
  <si>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</si>
  <si>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</si>
  <si>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</si>
  <si>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</si>
  <si>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</si>
  <si>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</si>
  <si>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</si>
  <si>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</si>
  <si>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</si>
  <si>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</si>
  <si>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</si>
  <si>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</si>
  <si>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</si>
  <si>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</si>
  <si>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</si>
  <si>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</si>
  <si>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</si>
  <si>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</si>
  <si>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</si>
  <si>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</si>
  <si>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</si>
  <si>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</si>
  <si>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</si>
  <si>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</si>
  <si>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</si>
  <si>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</si>
  <si>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</si>
  <si>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</si>
  <si>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</si>
  <si>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</si>
  <si>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</si>
  <si>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</si>
  <si>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</si>
  <si>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</si>
  <si>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</si>
  <si>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</si>
  <si>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</si>
  <si>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</si>
  <si>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</si>
  <si>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</si>
  <si>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</si>
  <si>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</si>
  <si>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</si>
  <si>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</si>
  <si>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</si>
  <si>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</si>
  <si>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</si>
  <si>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</si>
  <si>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</si>
  <si>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</si>
  <si>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</si>
  <si>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</si>
  <si>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</si>
  <si>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</si>
  <si>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</si>
  <si>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</si>
  <si>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</si>
  <si>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</si>
  <si>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</si>
  <si>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</si>
  <si>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</si>
  <si>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</si>
  <si>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</si>
  <si>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</si>
  <si>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</si>
  <si>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</si>
  <si>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</si>
  <si>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</si>
  <si>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</si>
  <si>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</si>
  <si>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</si>
  <si>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</si>
  <si>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</si>
  <si>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</si>
  <si>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</si>
  <si>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</si>
  <si>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</si>
  <si>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</si>
  <si>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</si>
  <si>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</si>
  <si>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</si>
  <si>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</si>
  <si>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</si>
  <si>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</si>
  <si>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</si>
  <si>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</si>
  <si>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</si>
  <si>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</si>
  <si>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</si>
  <si>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</si>
  <si>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</si>
  <si>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</si>
  <si>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</si>
  <si>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</si>
  <si>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</si>
  <si>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</si>
  <si>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</si>
  <si>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</si>
  <si>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</si>
  <si>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</si>
  <si>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</si>
  <si>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</si>
  <si>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</si>
  <si>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</si>
  <si>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</si>
  <si>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</si>
  <si>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</si>
  <si>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</si>
  <si>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</si>
  <si>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</si>
  <si>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</si>
  <si>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</si>
  <si>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</si>
  <si>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</si>
  <si>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</si>
  <si>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</si>
  <si>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</si>
  <si>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</si>
  <si>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</si>
  <si>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</si>
  <si>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</si>
  <si>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</si>
  <si>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</si>
  <si>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</si>
  <si>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</si>
  <si>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</si>
  <si>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</si>
  <si>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</si>
  <si>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</si>
  <si>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</si>
  <si>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</si>
  <si>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</si>
  <si>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</si>
  <si>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</si>
  <si>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</si>
  <si>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</si>
  <si>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</si>
  <si>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</si>
  <si>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</si>
  <si>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</si>
  <si>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</si>
  <si>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</si>
  <si>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</si>
  <si>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</si>
  <si>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</si>
  <si>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</si>
  <si>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</si>
  <si>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</si>
  <si>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</si>
  <si>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</si>
  <si>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</si>
  <si>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</si>
  <si>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</si>
  <si>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</si>
  <si>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</si>
  <si>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</si>
  <si>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</si>
  <si>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</si>
  <si>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</si>
  <si>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</si>
  <si>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</si>
  <si>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</si>
  <si>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</si>
  <si>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</si>
  <si>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</si>
  <si>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</si>
  <si>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</si>
  <si>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</si>
  <si>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</si>
  <si>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</si>
  <si>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</si>
  <si>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</si>
  <si>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</si>
  <si>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</si>
  <si>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</si>
  <si>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</si>
  <si>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</si>
  <si>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</si>
  <si>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</si>
  <si>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</si>
  <si>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</si>
  <si>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</si>
  <si>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</si>
  <si>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</si>
  <si>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</si>
  <si>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</si>
  <si>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</si>
  <si>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</si>
  <si>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</si>
  <si>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</si>
  <si>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</si>
  <si>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</si>
  <si>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</si>
  <si>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</si>
  <si>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</si>
  <si>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</si>
  <si>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</si>
  <si>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</si>
  <si>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</si>
  <si>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</si>
  <si>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</si>
  <si>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</si>
  <si>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</si>
  <si>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</si>
  <si>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</si>
  <si>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</si>
  <si>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</si>
  <si>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</si>
  <si>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</si>
  <si>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</si>
  <si>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</si>
  <si>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</si>
  <si>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</si>
  <si>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</si>
  <si>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</si>
  <si>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</si>
  <si>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</si>
  <si>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</si>
  <si>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</si>
  <si>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</si>
  <si>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</si>
  <si>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</si>
  <si>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</si>
  <si>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</si>
  <si>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</si>
  <si>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</si>
  <si>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</si>
  <si>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</si>
  <si>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</si>
  <si>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</si>
  <si>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</si>
  <si>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</si>
  <si>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</si>
  <si>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</si>
  <si>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</si>
  <si>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</si>
  <si>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</si>
  <si>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</si>
  <si>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</si>
  <si>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</si>
  <si>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</si>
  <si>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</si>
  <si>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</si>
  <si>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</si>
  <si>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</si>
  <si>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</si>
  <si>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</si>
  <si>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</si>
  <si>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</si>
  <si>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</si>
  <si>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</si>
  <si>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</si>
  <si>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</si>
  <si>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</si>
  <si>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</si>
  <si>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</si>
  <si>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</si>
  <si>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</si>
  <si>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</si>
  <si>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</si>
  <si>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</si>
  <si>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</si>
  <si>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</si>
  <si>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</si>
  <si>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</si>
  <si>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</si>
  <si>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</si>
  <si>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</si>
  <si>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</si>
  <si>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</si>
  <si>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</si>
  <si>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</si>
  <si>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</si>
  <si>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</si>
  <si>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</si>
  <si>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</si>
  <si>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</si>
  <si>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</si>
  <si>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</si>
  <si>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</si>
  <si>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</si>
  <si>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</si>
  <si>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</si>
  <si>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</si>
  <si>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</si>
  <si>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</si>
  <si>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</si>
  <si>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</si>
  <si>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</si>
  <si>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</si>
  <si>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</si>
  <si>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</si>
  <si>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</si>
  <si>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</si>
  <si>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</si>
  <si>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</si>
  <si>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</si>
  <si>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</si>
  <si>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</si>
  <si>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</si>
  <si>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</si>
  <si>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</si>
  <si>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</si>
  <si>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</si>
  <si>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</si>
  <si>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</si>
  <si>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</si>
  <si>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</si>
  <si>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</si>
  <si>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</si>
  <si>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</si>
  <si>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</si>
  <si>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</si>
  <si>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</si>
  <si>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</si>
  <si>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</si>
  <si>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</si>
  <si>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</si>
  <si>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</si>
  <si>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</si>
  <si>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</si>
  <si>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</si>
  <si>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</si>
  <si>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</si>
  <si>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</si>
  <si>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</si>
  <si>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</si>
  <si>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</si>
  <si>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</si>
  <si>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</si>
  <si>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</si>
  <si>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</si>
  <si>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</si>
  <si>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</si>
  <si>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</si>
  <si>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</si>
  <si>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</si>
  <si>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</si>
  <si>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</si>
  <si>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</si>
  <si>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</si>
  <si>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</si>
  <si>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</si>
  <si>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</si>
  <si>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</si>
  <si>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</si>
  <si>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</si>
  <si>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</si>
  <si>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</si>
  <si>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</si>
  <si>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</si>
  <si>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</si>
  <si>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</si>
  <si>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</si>
  <si>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</si>
  <si>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</si>
  <si>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</si>
  <si>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</si>
  <si>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</si>
  <si>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</si>
  <si>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</si>
  <si>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</si>
  <si>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</si>
  <si>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</si>
  <si>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</si>
  <si>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</si>
  <si>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</si>
  <si>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</si>
  <si>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</si>
  <si>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</si>
  <si>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</si>
  <si>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</si>
  <si>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</si>
  <si>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</si>
  <si>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</si>
  <si>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</si>
  <si>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</si>
  <si>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</si>
  <si>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</si>
  <si>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</si>
  <si>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</si>
  <si>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</si>
  <si>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</si>
  <si>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</si>
  <si>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</si>
  <si>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</si>
  <si>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</si>
  <si>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</si>
  <si>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</si>
  <si>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</si>
  <si>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</si>
  <si>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</si>
  <si>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</si>
  <si>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</si>
  <si>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</si>
  <si>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</si>
  <si>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</si>
  <si>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</si>
  <si>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</si>
  <si>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</si>
  <si>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</si>
  <si>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</si>
  <si>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</si>
  <si>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</si>
  <si>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</si>
  <si>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</si>
  <si>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</si>
  <si>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</si>
  <si>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</si>
  <si>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</si>
  <si>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</si>
  <si>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</si>
  <si>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</si>
  <si>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</si>
  <si>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</si>
  <si>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</si>
  <si>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</si>
  <si>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</si>
  <si>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</si>
  <si>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</si>
  <si>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</si>
  <si>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</si>
  <si>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</si>
  <si>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</si>
  <si>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</si>
  <si>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</si>
  <si>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</si>
  <si>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</si>
  <si>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</si>
  <si>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</si>
  <si>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</si>
  <si>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</si>
  <si>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</si>
  <si>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</si>
  <si>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</si>
  <si>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</si>
  <si>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</si>
  <si>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</si>
  <si>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</si>
  <si>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</si>
  <si>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</si>
  <si>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</si>
  <si>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</si>
  <si>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</si>
  <si>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</si>
  <si>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</si>
  <si>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</si>
  <si>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</si>
  <si>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</si>
  <si>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</si>
  <si>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</si>
  <si>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</si>
  <si>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</si>
  <si>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</si>
  <si>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</si>
  <si>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</si>
  <si>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</si>
  <si>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</si>
  <si>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</si>
  <si>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</si>
  <si>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</si>
  <si>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</si>
  <si>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</si>
  <si>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</si>
  <si>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</si>
  <si>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</si>
  <si>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</si>
  <si>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</si>
  <si>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</si>
  <si>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</si>
  <si>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</si>
  <si>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</si>
  <si>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</si>
  <si>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</si>
  <si>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</si>
  <si>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</si>
  <si>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</si>
  <si>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</si>
  <si>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</si>
  <si>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</si>
  <si>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</si>
  <si>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</si>
  <si>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</si>
  <si>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</si>
  <si>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</si>
  <si>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</si>
  <si>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</si>
  <si>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</si>
  <si>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</si>
  <si>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</si>
  <si>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</si>
  <si>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</si>
  <si>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</si>
  <si>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</si>
  <si>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</si>
  <si>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</si>
  <si>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</si>
  <si>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</si>
  <si>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</si>
  <si>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</si>
  <si>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</si>
  <si>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</si>
  <si>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</si>
  <si>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</si>
  <si>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</si>
  <si>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</si>
  <si>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</si>
  <si>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</si>
  <si>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</si>
  <si>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</si>
  <si>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</si>
  <si>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</si>
  <si>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</si>
  <si>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</si>
  <si>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</si>
  <si>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</si>
  <si>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</si>
  <si>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</si>
  <si>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</si>
  <si>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</si>
  <si>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</si>
  <si>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</si>
  <si>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</si>
  <si>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</si>
  <si>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</si>
  <si>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</si>
  <si>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</si>
  <si>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</si>
  <si>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</si>
  <si>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</si>
  <si>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</si>
  <si>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</si>
  <si>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</si>
  <si>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</si>
  <si>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</si>
  <si>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</si>
  <si>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</si>
  <si>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</si>
  <si>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</si>
  <si>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</si>
  <si>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</si>
  <si>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</si>
  <si>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</si>
  <si>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</si>
  <si>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</si>
  <si>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</si>
  <si>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</si>
  <si>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</si>
  <si>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</si>
  <si>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</si>
  <si>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</si>
  <si>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</si>
  <si>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</si>
  <si>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</si>
  <si>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</si>
  <si>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</si>
  <si>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</si>
  <si>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</si>
  <si>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</si>
  <si>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</si>
  <si>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</si>
  <si>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</si>
  <si>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</si>
  <si>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</si>
  <si>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</si>
  <si>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</si>
  <si>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</si>
  <si>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</si>
  <si>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</si>
  <si>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</si>
  <si>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</si>
  <si>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</si>
  <si>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</si>
  <si>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</si>
  <si>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</si>
  <si>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</si>
  <si>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</si>
  <si>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</si>
  <si>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</si>
  <si>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</si>
  <si>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</si>
  <si>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</si>
  <si>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</si>
  <si>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</si>
  <si>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</si>
  <si>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</si>
  <si>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</si>
  <si>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</si>
  <si>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</si>
  <si>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</si>
  <si>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</si>
  <si>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</si>
  <si>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</si>
  <si>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</si>
  <si>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</si>
  <si>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</si>
  <si>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</si>
  <si>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</si>
  <si>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</si>
  <si>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</si>
  <si>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</si>
  <si>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</si>
  <si>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</si>
  <si>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</si>
  <si>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</si>
  <si>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</si>
  <si>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</si>
  <si>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</si>
  <si>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</si>
  <si>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</si>
  <si>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</si>
  <si>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</si>
  <si>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</si>
  <si>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</si>
  <si>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</si>
  <si>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</si>
  <si>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</si>
  <si>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</si>
  <si>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</si>
  <si>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</si>
  <si>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</si>
  <si>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</si>
  <si>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</si>
  <si>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</si>
  <si>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</si>
  <si>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</si>
  <si>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</si>
  <si>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</si>
  <si>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</si>
  <si>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</si>
  <si>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</si>
  <si>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</si>
  <si>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</si>
  <si>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</si>
  <si>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</si>
  <si>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</si>
  <si>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</si>
  <si>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</si>
  <si>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</si>
  <si>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</si>
  <si>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</si>
  <si>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</si>
  <si>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</si>
  <si>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</si>
  <si>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</si>
  <si>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</si>
  <si>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</si>
  <si>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</si>
  <si>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</si>
  <si>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</si>
  <si>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</si>
  <si>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</si>
  <si>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</si>
  <si>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</si>
  <si>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</si>
  <si>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</si>
  <si>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</si>
  <si>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</si>
  <si>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</si>
  <si>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</si>
  <si>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</si>
  <si>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</si>
  <si>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</si>
  <si>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</si>
  <si>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</si>
  <si>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</si>
  <si>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</si>
  <si>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</si>
  <si>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</si>
  <si>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</si>
  <si>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</si>
  <si>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</si>
  <si>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</si>
  <si>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</si>
  <si>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</si>
  <si>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</si>
  <si>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</si>
  <si>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</si>
  <si>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</si>
  <si>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</si>
  <si>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</si>
  <si>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</si>
  <si>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</si>
  <si>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</si>
  <si>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</si>
  <si>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</si>
  <si>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</si>
  <si>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</si>
  <si>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</si>
  <si>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</si>
  <si>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</si>
  <si>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</si>
  <si>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</si>
  <si>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</si>
  <si>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</si>
  <si>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</si>
  <si>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</si>
  <si>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</si>
  <si>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</si>
  <si>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</si>
  <si>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</si>
  <si>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</si>
  <si>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</si>
  <si>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</si>
  <si>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</si>
  <si>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</si>
  <si>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</si>
  <si>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</si>
  <si>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</si>
  <si>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</si>
  <si>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</si>
  <si>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</si>
  <si>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</si>
  <si>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</si>
  <si>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</si>
  <si>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</si>
  <si>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</si>
  <si>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</si>
  <si>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</si>
  <si>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</si>
  <si>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</si>
  <si>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</si>
  <si>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</si>
  <si>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</si>
  <si>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</si>
  <si>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</si>
  <si>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</si>
  <si>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</si>
  <si>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</si>
  <si>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</si>
  <si>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</si>
  <si>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</si>
  <si>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</si>
  <si>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</si>
  <si>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</si>
  <si>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</si>
  <si>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</si>
  <si>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</si>
  <si>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</si>
  <si>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</si>
  <si>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</si>
  <si>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</si>
  <si>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</si>
  <si>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</si>
  <si>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</si>
  <si>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</si>
  <si>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</si>
  <si>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</si>
  <si>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</si>
  <si>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</si>
  <si>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</si>
  <si>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</si>
  <si>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</si>
  <si>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</si>
  <si>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</si>
  <si>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</si>
  <si>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</si>
  <si>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</si>
  <si>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</si>
  <si>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</si>
  <si>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</si>
  <si>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</si>
  <si>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</si>
  <si>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</si>
  <si>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</si>
  <si>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</si>
  <si>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</si>
  <si>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</si>
  <si>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</si>
  <si>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</si>
  <si>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</si>
  <si>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</si>
  <si>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</si>
  <si>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</si>
  <si>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</si>
  <si>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</si>
  <si>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</si>
  <si>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</si>
  <si>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</si>
  <si>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</si>
  <si>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</si>
  <si>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</si>
  <si>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</si>
  <si>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</si>
  <si>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</si>
  <si>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</si>
  <si>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</si>
  <si>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</si>
  <si>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</si>
  <si>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</si>
  <si>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</si>
  <si>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</si>
  <si>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</si>
  <si>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</si>
  <si>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</si>
  <si>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</si>
  <si>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</si>
  <si>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</si>
  <si>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</si>
  <si>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</si>
  <si>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</si>
  <si>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</si>
  <si>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</si>
  <si>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</si>
  <si>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</si>
  <si>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</si>
  <si>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</si>
  <si>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</si>
  <si>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</si>
  <si>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</si>
  <si>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</si>
  <si>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</si>
  <si>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</si>
  <si>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</si>
  <si>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</si>
  <si>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</si>
  <si>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</si>
  <si>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</si>
  <si>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</si>
  <si>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</si>
  <si>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</si>
  <si>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</si>
  <si>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</si>
  <si>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</si>
  <si>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</si>
  <si>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</si>
  <si>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</si>
  <si>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</si>
  <si>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</si>
  <si>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</si>
  <si>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</si>
  <si>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</si>
  <si>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</si>
  <si>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</si>
  <si>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</si>
  <si>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</si>
  <si>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</si>
  <si>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</si>
  <si>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</si>
  <si>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</si>
  <si>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</si>
  <si>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</si>
  <si>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</si>
  <si>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</si>
  <si>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</si>
  <si>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</si>
  <si>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</si>
  <si>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</si>
  <si>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</si>
  <si>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</si>
  <si>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</si>
  <si>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</si>
  <si>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</si>
  <si>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</si>
  <si>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</si>
  <si>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</si>
  <si>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</si>
  <si>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</si>
  <si>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</si>
  <si>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</si>
  <si>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</si>
  <si>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</si>
  <si>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</si>
  <si>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</si>
  <si>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</si>
  <si>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</si>
  <si>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</si>
  <si>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</si>
  <si>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</si>
  <si>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</si>
  <si>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</si>
  <si>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</si>
  <si>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</si>
  <si>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</si>
  <si>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</si>
  <si>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</si>
  <si>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</si>
  <si>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</si>
  <si>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</si>
  <si>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</si>
  <si>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</si>
  <si>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</si>
  <si>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</si>
  <si>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</si>
  <si>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</si>
  <si>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</si>
  <si>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</si>
  <si>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</si>
  <si>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</si>
  <si>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</si>
  <si>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</si>
  <si>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</si>
  <si>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</si>
  <si>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</si>
  <si>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</si>
  <si>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</si>
  <si>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</si>
  <si>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</si>
  <si>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</si>
  <si>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</si>
  <si>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</si>
  <si>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</si>
  <si>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</si>
  <si>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</si>
  <si>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</si>
  <si>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</si>
  <si>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</si>
  <si>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</si>
  <si>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</si>
  <si>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</si>
  <si>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</si>
  <si>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</si>
  <si>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</si>
  <si>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</si>
  <si>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</si>
  <si>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</si>
  <si>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</si>
  <si>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</si>
  <si>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</si>
  <si>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</si>
  <si>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</si>
  <si>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</si>
  <si>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</si>
  <si>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</si>
  <si>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</si>
  <si>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</si>
  <si>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</si>
  <si>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</si>
  <si>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</si>
  <si>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</si>
  <si>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</si>
  <si>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</si>
  <si>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</si>
  <si>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</si>
  <si>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</si>
  <si>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</si>
  <si>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</si>
  <si>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</si>
  <si>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</si>
  <si>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</si>
  <si>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</si>
  <si>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</si>
  <si>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</si>
  <si>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</si>
  <si>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</si>
  <si>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</si>
  <si>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</si>
  <si>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</si>
  <si>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</si>
  <si>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</si>
  <si>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</si>
  <si>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</si>
  <si>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</si>
  <si>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</si>
  <si>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</si>
  <si>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</si>
  <si>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</si>
  <si>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</si>
  <si>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</si>
  <si>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</si>
  <si>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</si>
  <si>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</si>
  <si>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</si>
  <si>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</si>
  <si>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</si>
  <si>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</si>
  <si>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</si>
  <si>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</si>
  <si>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</si>
  <si>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</si>
  <si>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</si>
  <si>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</si>
  <si>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</si>
  <si>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</si>
  <si>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</si>
  <si>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</si>
  <si>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</si>
  <si>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</si>
  <si>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</si>
  <si>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</si>
  <si>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</si>
  <si>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</si>
  <si>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</si>
  <si>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</si>
  <si>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</si>
  <si>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</si>
  <si>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</si>
  <si>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</si>
  <si>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</si>
  <si>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</si>
  <si>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</si>
  <si>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</si>
  <si>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</si>
  <si>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</si>
  <si>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</si>
  <si>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</si>
  <si>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</si>
  <si>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</si>
  <si>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</si>
  <si>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</si>
  <si>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</si>
  <si>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</si>
  <si>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</si>
  <si>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</si>
  <si>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</si>
  <si>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</si>
  <si>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</si>
  <si>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</si>
  <si>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</si>
  <si>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</si>
  <si>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</si>
  <si>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</si>
  <si>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</si>
  <si>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</si>
  <si>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</si>
  <si>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</si>
  <si>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</si>
  <si>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</si>
  <si>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</si>
  <si>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</si>
  <si>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</si>
  <si>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</si>
  <si>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</si>
  <si>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</si>
  <si>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</si>
  <si>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</si>
  <si>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</si>
  <si>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</si>
  <si>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</si>
  <si>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</si>
  <si>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</si>
  <si>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</si>
  <si>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</si>
  <si>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</si>
  <si>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</si>
  <si>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</si>
  <si>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</si>
  <si>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</si>
  <si>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</si>
  <si>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</si>
  <si>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</si>
  <si>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</si>
  <si>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</si>
  <si>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</si>
  <si>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</si>
  <si>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</si>
  <si>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</si>
  <si>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</si>
  <si>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</si>
  <si>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</si>
  <si>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</si>
  <si>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</si>
  <si>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</si>
  <si>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</si>
  <si>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</si>
  <si>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</si>
  <si>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</si>
  <si>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</si>
  <si>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</si>
  <si>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</si>
  <si>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</si>
  <si>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</si>
  <si>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</si>
  <si>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</si>
  <si>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</si>
  <si>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</si>
  <si>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</si>
  <si>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</si>
  <si>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</si>
  <si>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</si>
  <si>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</si>
  <si>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</si>
  <si>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</si>
  <si>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</si>
  <si>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</si>
  <si>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</si>
  <si>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</si>
  <si>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</si>
  <si>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</si>
  <si>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</si>
  <si>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</si>
  <si>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</si>
  <si>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</si>
  <si>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</si>
  <si>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</si>
  <si>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</si>
  <si>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</si>
  <si>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</si>
  <si>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</si>
  <si>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</si>
  <si>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</si>
  <si>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</si>
  <si>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</si>
  <si>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</si>
  <si>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</si>
  <si>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</si>
  <si>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</si>
  <si>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</si>
  <si>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</si>
  <si>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</si>
  <si>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</si>
  <si>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</si>
  <si>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</si>
  <si>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</si>
  <si>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</si>
  <si>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</si>
  <si>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</si>
  <si>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</si>
  <si>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</si>
  <si>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</si>
  <si>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</si>
  <si>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</si>
  <si>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</si>
  <si>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</si>
  <si>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</si>
  <si>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</si>
  <si>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</si>
  <si>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</si>
  <si>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</si>
  <si>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</si>
  <si>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</si>
  <si>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</si>
  <si>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</si>
  <si>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</si>
  <si>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</si>
  <si>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</si>
  <si>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</si>
  <si>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</si>
  <si>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</si>
  <si>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</si>
  <si>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</si>
  <si>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</si>
  <si>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</si>
  <si>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</si>
  <si>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</si>
  <si>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</si>
  <si>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</si>
  <si>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</si>
  <si>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</si>
  <si>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</si>
  <si>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</si>
  <si>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</si>
  <si>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</si>
  <si>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</si>
  <si>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</si>
  <si>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</si>
  <si>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</si>
  <si>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</si>
  <si>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</si>
  <si>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</si>
  <si>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</si>
  <si>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</si>
  <si>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</si>
  <si>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</si>
  <si>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</si>
  <si>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</si>
  <si>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</si>
  <si>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</si>
  <si>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</si>
  <si>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</si>
  <si>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</si>
  <si>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</si>
  <si>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</si>
  <si>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</si>
  <si>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</si>
  <si>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</si>
  <si>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</si>
  <si>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</si>
  <si>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</si>
  <si>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</si>
  <si>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</si>
  <si>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</si>
  <si>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</si>
  <si>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</si>
  <si>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</si>
  <si>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</si>
  <si>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</si>
  <si>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</si>
  <si>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</si>
  <si>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</si>
  <si>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</si>
  <si>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</si>
  <si>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</si>
  <si>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</si>
  <si>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</si>
  <si>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</si>
  <si>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</si>
  <si>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</si>
  <si>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</si>
  <si>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</si>
  <si>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</si>
  <si>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</si>
  <si>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</si>
  <si>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</si>
  <si>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</si>
  <si>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</si>
  <si>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</si>
  <si>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</si>
  <si>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</si>
  <si>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</si>
  <si>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</si>
  <si>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</si>
  <si>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</si>
  <si>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</si>
  <si>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</si>
  <si>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</si>
  <si>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</si>
  <si>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</si>
  <si>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</si>
  <si>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</si>
  <si>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</si>
  <si>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</si>
  <si>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</si>
  <si>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23286INSTITUT ZA JAVNE FINANCIJE</t>
  </si>
  <si>
    <t>Natalija Špehar</t>
  </si>
  <si>
    <t>01/4886442</t>
  </si>
  <si>
    <t>Natalija.Spehar@ijf.hr</t>
  </si>
  <si>
    <t>Zagreb, 9.12.2021.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</si>
</sst>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family val="2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abSelected="1" workbookViewId="0">
      <selection activeCell="C4" sqref="C4:E4"/>
    </sheetView>
  </sheetViews>
  <sheetFormatPr defaultColWidth="0" defaultRowHeight="15" zeroHeight="1"/>
  <cols>
    <col min="1" max="1" width="7.5546875" style="150" customWidth="1"/>
    <col min="2" max="2" width="36.109375" style="150" bestFit="1" customWidth="1"/>
    <col min="3" max="3" width="21.44140625" style="150" customWidth="1"/>
    <col min="4" max="4" width="21.109375" style="150" customWidth="1"/>
    <col min="5" max="5" width="21.6640625" style="150" customWidth="1"/>
    <col min="6" max="6" width="11.44140625" style="150" customWidth="1"/>
    <col min="7" max="11" width="11.44140625" style="150" hidden="1" customWidth="1"/>
    <col min="12" max="12" width="16.44140625" style="150" hidden="1" customWidth="1"/>
    <col min="13" max="13" width="7.88671875" style="150" hidden="1" customWidth="1"/>
    <col min="14" max="14" width="41.33203125" style="150" hidden="1" customWidth="1"/>
    <col min="15" max="15" width="19.5546875" style="150" hidden="1" customWidth="1"/>
    <col min="16" max="28" width="11.44140625" style="150" hidden="1" customWidth="1"/>
    <col min="29" max="16384" width="14.441406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3" t="s">
        <v>3498</v>
      </c>
      <c r="D3" s="264"/>
      <c r="E3" s="265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6" thickBot="1">
      <c r="A4" s="151"/>
      <c r="B4" s="191" t="s">
        <v>0</v>
      </c>
      <c r="C4" s="266" t="s">
        <v>3502</v>
      </c>
      <c r="D4" s="267"/>
      <c r="E4" s="268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6" thickBot="1">
      <c r="A5" s="152"/>
      <c r="B5" s="191" t="s">
        <v>1</v>
      </c>
      <c r="C5" s="266" t="s">
        <v>3499</v>
      </c>
      <c r="D5" s="267"/>
      <c r="E5" s="268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6" thickBot="1">
      <c r="A6" s="155"/>
      <c r="B6" s="191" t="s">
        <v>2</v>
      </c>
      <c r="C6" s="266" t="s">
        <v>3500</v>
      </c>
      <c r="D6" s="267"/>
      <c r="E6" s="268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6" thickBot="1">
      <c r="A7" s="155"/>
      <c r="B7" s="191" t="s">
        <v>350</v>
      </c>
      <c r="C7" s="266" t="s">
        <v>3501</v>
      </c>
      <c r="D7" s="267"/>
      <c r="E7" s="268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2" t="s">
        <v>1983</v>
      </c>
      <c r="C9" s="261"/>
      <c r="D9" s="261"/>
      <c r="E9" s="261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2" t="s">
        <v>3</v>
      </c>
      <c r="C10" s="261"/>
      <c r="D10" s="261"/>
      <c r="E10" s="261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0"/>
      <c r="C11" s="261"/>
      <c r="D11" s="261"/>
      <c r="E11" s="261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10161217</v>
      </c>
      <c r="D14" s="161">
        <f>+D15+D16</f>
        <v>10352392</v>
      </c>
      <c r="E14" s="161">
        <f>+E15+E16</f>
        <v>10490309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10161217</v>
      </c>
      <c r="D15" s="164">
        <f>'PLAN PRIHODA I PRIMITAKA '!D67</f>
        <v>10352392</v>
      </c>
      <c r="E15" s="164">
        <f>'PLAN PRIHODA I PRIMITAKA '!D107</f>
        <v>10490309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10301217</v>
      </c>
      <c r="D17" s="168">
        <f>+D18+D19</f>
        <v>10352392</v>
      </c>
      <c r="E17" s="168">
        <f>+E18+E19</f>
        <v>10490309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10073582</v>
      </c>
      <c r="D18" s="170">
        <f>'PLAN RASHODA I IZDATAKA'!D72</f>
        <v>10213366</v>
      </c>
      <c r="E18" s="170">
        <f>'PLAN RASHODA I IZDATAKA'!D92</f>
        <v>10341049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227635</v>
      </c>
      <c r="D19" s="170">
        <f>'PLAN RASHODA I IZDATAKA'!D80</f>
        <v>139026</v>
      </c>
      <c r="E19" s="170">
        <f>'PLAN RASHODA I IZDATAKA'!D100</f>
        <v>149260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-140000</v>
      </c>
      <c r="D20" s="161">
        <f>+D14-D17</f>
        <v>0</v>
      </c>
      <c r="E20" s="161">
        <f>+E14-E17</f>
        <v>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0"/>
      <c r="C21" s="261"/>
      <c r="D21" s="261"/>
      <c r="E21" s="261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28.8">
      <c r="A23" s="171" t="s">
        <v>11</v>
      </c>
      <c r="B23" s="171" t="s">
        <v>12</v>
      </c>
      <c r="C23" s="169">
        <f>'PLAN PRIHODA I PRIMITAKA '!D5</f>
        <v>2000000</v>
      </c>
      <c r="D23" s="169">
        <f>'PLAN PRIHODA I PRIMITAKA '!D45</f>
        <v>1860000</v>
      </c>
      <c r="E23" s="169">
        <f>'PLAN PRIHODA I PRIMITAKA '!D85</f>
        <v>1860000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28.8">
      <c r="A24" s="171" t="s">
        <v>13</v>
      </c>
      <c r="B24" s="171" t="s">
        <v>14</v>
      </c>
      <c r="C24" s="173">
        <f>'PLAN PRIHODA I PRIMITAKA '!D7</f>
        <v>-1860000</v>
      </c>
      <c r="D24" s="173">
        <f>'PLAN PRIHODA I PRIMITAKA '!D47</f>
        <v>-1860000</v>
      </c>
      <c r="E24" s="174">
        <f>'PLAN PRIHODA I PRIMITAKA '!D87</f>
        <v>-1860000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0"/>
      <c r="C25" s="261"/>
      <c r="D25" s="261"/>
      <c r="E25" s="261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28.8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28.8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0"/>
      <c r="C30" s="261"/>
      <c r="D30" s="261"/>
      <c r="E30" s="261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28.8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4.4"/>
  <cols>
    <col min="1" max="1" width="11.33203125" bestFit="1" customWidth="1"/>
    <col min="2" max="2" width="91.109375" customWidth="1"/>
    <col min="3" max="3" width="20.44140625" style="234" bestFit="1" customWidth="1"/>
    <col min="4" max="5" width="23.6640625" style="235" customWidth="1"/>
    <col min="6" max="6" width="11.6640625" style="231" customWidth="1"/>
  </cols>
  <sheetData>
    <row r="1" spans="1:6" ht="20.399999999999999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2"/>
  <sheetViews>
    <sheetView showGridLines="0" zoomScaleNormal="100" workbookViewId="0">
      <pane ySplit="2" topLeftCell="A3" activePane="bottomLeft" state="frozen"/>
      <selection pane="bottomLeft" activeCell="I5" sqref="I5"/>
    </sheetView>
  </sheetViews>
  <sheetFormatPr defaultColWidth="0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9.109375" customWidth="1"/>
    <col min="11" max="13" width="9.109375" hidden="1" customWidth="1"/>
    <col min="14" max="14" width="26.44140625" hidden="1" customWidth="1"/>
    <col min="15" max="16" width="9.109375" hidden="1" customWidth="1"/>
    <col min="17" max="17" width="12.33203125" hidden="1" customWidth="1"/>
    <col min="18" max="18" width="23.6640625" hidden="1" customWidth="1"/>
    <col min="19" max="19" width="9.109375" hidden="1" customWidth="1"/>
    <col min="20" max="20" width="14.33203125" hidden="1" customWidth="1"/>
    <col min="21" max="16384" width="9.10937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08008</v>
      </c>
      <c r="B3" s="137" t="str">
        <f>IF(E3="","",VLOOKUP('Opći dio'!$C$3,'Opći dio'!$L$6:$U$137,9,FALSE))</f>
        <v>Javni instituti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2841235</v>
      </c>
      <c r="H3" s="182">
        <v>2841235</v>
      </c>
      <c r="I3" s="182">
        <v>2841235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08008</v>
      </c>
      <c r="B4" s="137" t="str">
        <f>IF(E4="","",VLOOKUP('Opći dio'!$C$3,'Opći dio'!$L$6:$U$137,9,FALSE))</f>
        <v>Javni instituti</v>
      </c>
      <c r="C4" s="184">
        <f t="shared" ref="C4:C67" si="0">IFERROR(VLOOKUP(E4,$Q$6:$T$105,3,FALSE),"")</f>
        <v>11</v>
      </c>
      <c r="D4" s="136" t="str">
        <f t="shared" ref="D4:D67" si="1">IFERROR(VLOOKUP(E4,$Q$6:$T$105,4,FALSE),"")</f>
        <v>Opći prihodi i primici</v>
      </c>
      <c r="E4" s="148" t="s">
        <v>750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452422</v>
      </c>
      <c r="H4" s="182">
        <v>501453</v>
      </c>
      <c r="I4" s="182">
        <v>501452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08008</v>
      </c>
      <c r="B5" s="137" t="str">
        <f>IF(E5="","",VLOOKUP('Opći dio'!$C$3,'Opći dio'!$L$6:$U$137,9,FALSE))</f>
        <v>Javni instituti</v>
      </c>
      <c r="C5" s="184">
        <f t="shared" si="0"/>
        <v>31</v>
      </c>
      <c r="D5" s="136" t="str">
        <f t="shared" si="1"/>
        <v>Vlastiti prihodi</v>
      </c>
      <c r="E5" s="148">
        <v>641320031</v>
      </c>
      <c r="F5" s="188" t="str">
        <f t="shared" si="2"/>
        <v>Kamate na depozite po viđenju izvor 31</v>
      </c>
      <c r="G5" s="182">
        <v>100</v>
      </c>
      <c r="H5" s="182">
        <v>100</v>
      </c>
      <c r="I5" s="182">
        <v>100</v>
      </c>
      <c r="K5" s="139" t="str">
        <f t="shared" si="3"/>
        <v>641</v>
      </c>
      <c r="L5" s="139" t="str">
        <f t="shared" si="4"/>
        <v>64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08008</v>
      </c>
      <c r="B6" s="137" t="str">
        <f>IF(E6="","",VLOOKUP('Opći dio'!$C$3,'Opći dio'!$L$6:$U$137,9,FALSE))</f>
        <v>Javni instituti</v>
      </c>
      <c r="C6" s="184">
        <f t="shared" si="0"/>
        <v>31</v>
      </c>
      <c r="D6" s="136" t="str">
        <f t="shared" si="1"/>
        <v>Vlastiti prihodi</v>
      </c>
      <c r="E6" s="148">
        <v>641510031</v>
      </c>
      <c r="F6" s="188" t="str">
        <f t="shared" si="2"/>
        <v>Prihodi od pozitivnih tečajnih razlika izvor 31</v>
      </c>
      <c r="G6" s="182">
        <v>1460</v>
      </c>
      <c r="H6" s="182">
        <v>1809</v>
      </c>
      <c r="I6" s="182">
        <v>1815</v>
      </c>
      <c r="K6" s="139" t="str">
        <f t="shared" si="3"/>
        <v>641</v>
      </c>
      <c r="L6" s="139" t="str">
        <f t="shared" si="4"/>
        <v>64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08008</v>
      </c>
      <c r="B7" s="137" t="str">
        <f>IF(E7="","",VLOOKUP('Opći dio'!$C$3,'Opći dio'!$L$6:$U$137,9,FALSE))</f>
        <v>Javni instituti</v>
      </c>
      <c r="C7" s="184">
        <f t="shared" si="0"/>
        <v>43</v>
      </c>
      <c r="D7" s="136" t="str">
        <f t="shared" si="1"/>
        <v>Ostali prihodi za posebne namjene</v>
      </c>
      <c r="E7" s="148">
        <v>65268</v>
      </c>
      <c r="F7" s="188" t="str">
        <f t="shared" si="2"/>
        <v xml:space="preserve">Ostali prihodi za posebne namjene </v>
      </c>
      <c r="G7" s="182">
        <v>598500</v>
      </c>
      <c r="H7" s="182">
        <v>303555</v>
      </c>
      <c r="I7" s="182">
        <v>78000</v>
      </c>
      <c r="K7" s="139" t="str">
        <f t="shared" si="3"/>
        <v>652</v>
      </c>
      <c r="L7" s="139" t="str">
        <f t="shared" si="4"/>
        <v>65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08008</v>
      </c>
      <c r="B8" s="137" t="str">
        <f>IF(E8="","",VLOOKUP('Opći dio'!$C$3,'Opći dio'!$L$6:$U$137,9,FALSE))</f>
        <v>Javni instituti</v>
      </c>
      <c r="C8" s="184">
        <f t="shared" si="0"/>
        <v>31</v>
      </c>
      <c r="D8" s="136" t="str">
        <f t="shared" si="1"/>
        <v>Vlastiti prihodi</v>
      </c>
      <c r="E8" s="148">
        <v>6614</v>
      </c>
      <c r="F8" s="188" t="str">
        <f t="shared" si="2"/>
        <v>Prihodi od prodanih proizvoda i robe</v>
      </c>
      <c r="G8" s="182">
        <v>3900000</v>
      </c>
      <c r="H8" s="182">
        <v>4205000</v>
      </c>
      <c r="I8" s="182">
        <v>4385000</v>
      </c>
      <c r="K8" s="139" t="str">
        <f t="shared" si="3"/>
        <v>661</v>
      </c>
      <c r="L8" s="139" t="str">
        <f t="shared" si="4"/>
        <v>66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08008</v>
      </c>
      <c r="B9" s="137" t="str">
        <f>IF(E9="","",VLOOKUP('Opći dio'!$C$3,'Opći dio'!$L$6:$U$137,9,FALSE))</f>
        <v>Javni instituti</v>
      </c>
      <c r="C9" s="184">
        <f t="shared" si="0"/>
        <v>31</v>
      </c>
      <c r="D9" s="136" t="str">
        <f t="shared" si="1"/>
        <v>Vlastiti prihodi</v>
      </c>
      <c r="E9" s="148">
        <v>6615</v>
      </c>
      <c r="F9" s="188" t="str">
        <f t="shared" si="2"/>
        <v>Prihodi od pruženih usluga</v>
      </c>
      <c r="G9" s="182">
        <v>2002500</v>
      </c>
      <c r="H9" s="182">
        <v>2204240</v>
      </c>
      <c r="I9" s="182">
        <v>2501382</v>
      </c>
      <c r="K9" s="139" t="str">
        <f t="shared" si="3"/>
        <v>661</v>
      </c>
      <c r="L9" s="139" t="str">
        <f t="shared" si="4"/>
        <v>66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08008</v>
      </c>
      <c r="B10" s="137" t="str">
        <f>IF(E10="","",VLOOKUP('Opći dio'!$C$3,'Opći dio'!$L$6:$U$137,9,FALSE))</f>
        <v>Javni instituti</v>
      </c>
      <c r="C10" s="184">
        <f t="shared" si="0"/>
        <v>61</v>
      </c>
      <c r="D10" s="136" t="str">
        <f t="shared" si="1"/>
        <v xml:space="preserve">Donacije </v>
      </c>
      <c r="E10" s="148">
        <v>663120000</v>
      </c>
      <c r="F10" s="188" t="str">
        <f t="shared" si="2"/>
        <v>Tekuće donacije od neprofitnih organizacija</v>
      </c>
      <c r="G10" s="182">
        <v>365000</v>
      </c>
      <c r="H10" s="182">
        <v>295000</v>
      </c>
      <c r="I10" s="182">
        <v>181325</v>
      </c>
      <c r="K10" s="139" t="str">
        <f t="shared" si="3"/>
        <v>663</v>
      </c>
      <c r="L10" s="139" t="str">
        <f t="shared" si="4"/>
        <v>66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xmlns:xlrd2="http://schemas.microsoft.com/office/spreadsheetml/2017/richdata2"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2"/>
  <sheetViews>
    <sheetView showGridLines="0" zoomScaleNormal="100" workbookViewId="0">
      <pane ySplit="2" topLeftCell="A3" activePane="bottomLeft" state="frozen"/>
      <selection pane="bottomLeft" activeCell="J22" sqref="J22"/>
    </sheetView>
  </sheetViews>
  <sheetFormatPr defaultColWidth="0" defaultRowHeight="14.4" zeroHeight="1"/>
  <cols>
    <col min="1" max="1" width="8.33203125" style="139" customWidth="1"/>
    <col min="2" max="2" width="20.33203125" style="139" customWidth="1"/>
    <col min="3" max="3" width="11.5546875" style="139" customWidth="1"/>
    <col min="4" max="4" width="33" style="139" customWidth="1"/>
    <col min="5" max="5" width="11.33203125" style="139" customWidth="1"/>
    <col min="6" max="6" width="21.88671875" style="139" customWidth="1"/>
    <col min="7" max="7" width="12.5546875" style="139" customWidth="1"/>
    <col min="8" max="8" width="36.6640625" style="139" customWidth="1"/>
    <col min="9" max="9" width="16.44140625" style="140" customWidth="1"/>
    <col min="10" max="10" width="15.6640625" style="140" customWidth="1"/>
    <col min="11" max="11" width="15.109375" style="140" customWidth="1"/>
    <col min="12" max="12" width="9.109375" style="139" customWidth="1"/>
    <col min="13" max="15" width="9.109375" style="139" hidden="1" customWidth="1"/>
    <col min="16" max="16" width="46.5546875" style="139" hidden="1" customWidth="1"/>
    <col min="17" max="18" width="9.109375" style="139" hidden="1" customWidth="1"/>
    <col min="19" max="19" width="58.88671875" style="139" hidden="1" customWidth="1"/>
    <col min="20" max="16384" width="9.10937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08008</v>
      </c>
      <c r="B3" s="143" t="str">
        <f>IF(C3="","",VLOOKUP('Opći dio'!$C$3,'Opći dio'!$L$6:$U$137,9,FALSE))</f>
        <v>Javni instituti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790</v>
      </c>
      <c r="H3" s="144" t="str">
        <f>IFERROR(VLOOKUP(G3,$X$6:$Y$297,2,FALSE),"")</f>
        <v>REDOVNA DJELATNOST JAVNIH INSTITUTA</v>
      </c>
      <c r="I3" s="182">
        <v>2362005</v>
      </c>
      <c r="J3" s="182">
        <v>2362005</v>
      </c>
      <c r="K3" s="182">
        <v>2362005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08008</v>
      </c>
      <c r="B4" s="143" t="str">
        <f>IF(C4="","",VLOOKUP('Opći dio'!$C$3,'Opći dio'!$L$6:$U$137,9,FALSE))</f>
        <v>Javni instituti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790</v>
      </c>
      <c r="H4" s="144" t="str">
        <f t="shared" ref="H4:H67" si="4">IFERROR(VLOOKUP(G4,$X$6:$Y$297,2,FALSE),"")</f>
        <v>REDOVNA DJELATNOST JAVNIH INSTITUTA</v>
      </c>
      <c r="I4" s="182">
        <v>61000</v>
      </c>
      <c r="J4" s="182">
        <v>61000</v>
      </c>
      <c r="K4" s="182">
        <v>61000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08008</v>
      </c>
      <c r="B5" s="143" t="str">
        <f>IF(C5="","",VLOOKUP('Opći dio'!$C$3,'Opći dio'!$L$6:$U$137,9,FALSE))</f>
        <v>Javni instituti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790</v>
      </c>
      <c r="H5" s="144" t="str">
        <f t="shared" si="4"/>
        <v>REDOVNA DJELATNOST JAVNIH INSTITUTA</v>
      </c>
      <c r="I5" s="182">
        <v>389730</v>
      </c>
      <c r="J5" s="182">
        <v>389730</v>
      </c>
      <c r="K5" s="182">
        <v>389730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08008</v>
      </c>
      <c r="B6" s="143" t="str">
        <f>IF(C6="","",VLOOKUP('Opći dio'!$C$3,'Opći dio'!$L$6:$U$137,9,FALSE))</f>
        <v>Javni instituti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790</v>
      </c>
      <c r="H6" s="144" t="str">
        <f t="shared" si="4"/>
        <v>REDOVNA DJELATNOST JAVNIH INSTITUTA</v>
      </c>
      <c r="I6" s="182">
        <v>28500</v>
      </c>
      <c r="J6" s="182">
        <v>28500</v>
      </c>
      <c r="K6" s="182">
        <v>28500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08008</v>
      </c>
      <c r="B7" s="143" t="str">
        <f>IF(C7="","",VLOOKUP('Opći dio'!$C$3,'Opći dio'!$L$6:$U$137,9,FALSE))</f>
        <v>Javni instituti</v>
      </c>
      <c r="C7" s="149">
        <v>11</v>
      </c>
      <c r="D7" s="144" t="str">
        <f t="shared" si="2"/>
        <v>Opći prihodi i primici</v>
      </c>
      <c r="E7" s="149">
        <v>3211</v>
      </c>
      <c r="F7" s="144" t="str">
        <f t="shared" si="3"/>
        <v>Službena putovanja</v>
      </c>
      <c r="G7" s="183" t="s">
        <v>798</v>
      </c>
      <c r="H7" s="144" t="str">
        <f t="shared" si="4"/>
        <v>PROGRAMSKO FINANCIRANJE JAVNIH ZNANSTVENIH INSTITUTA</v>
      </c>
      <c r="I7" s="182">
        <v>27650</v>
      </c>
      <c r="J7" s="182">
        <v>22652</v>
      </c>
      <c r="K7" s="182">
        <v>22647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08008</v>
      </c>
      <c r="B8" s="143" t="str">
        <f>IF(C8="","",VLOOKUP('Opći dio'!$C$3,'Opći dio'!$L$6:$U$137,9,FALSE))</f>
        <v>Javni instituti</v>
      </c>
      <c r="C8" s="149">
        <v>11</v>
      </c>
      <c r="D8" s="144" t="str">
        <f t="shared" si="2"/>
        <v>Opći prihodi i primici</v>
      </c>
      <c r="E8" s="149">
        <v>3213</v>
      </c>
      <c r="F8" s="144" t="str">
        <f t="shared" si="3"/>
        <v>Stručno usavršavanje zaposlenika</v>
      </c>
      <c r="G8" s="183" t="s">
        <v>798</v>
      </c>
      <c r="H8" s="144" t="str">
        <f t="shared" si="4"/>
        <v>PROGRAMSKO FINANCIRANJE JAVNIH ZNANSTVENIH INSTITUTA</v>
      </c>
      <c r="I8" s="182">
        <v>25570</v>
      </c>
      <c r="J8" s="182">
        <v>25570</v>
      </c>
      <c r="K8" s="182">
        <v>25570</v>
      </c>
      <c r="M8" s="139" t="str">
        <f t="shared" si="5"/>
        <v>321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08008</v>
      </c>
      <c r="B9" s="143" t="str">
        <f>IF(C9="","",VLOOKUP('Opći dio'!$C$3,'Opći dio'!$L$6:$U$137,9,FALSE))</f>
        <v>Javni instituti</v>
      </c>
      <c r="C9" s="149">
        <v>11</v>
      </c>
      <c r="D9" s="144" t="str">
        <f t="shared" si="2"/>
        <v>Opći prihodi i primici</v>
      </c>
      <c r="E9" s="149">
        <v>3214</v>
      </c>
      <c r="F9" s="144" t="str">
        <f t="shared" si="3"/>
        <v>Ostale naknade troškova zaposlenima</v>
      </c>
      <c r="G9" s="183" t="s">
        <v>798</v>
      </c>
      <c r="H9" s="144" t="str">
        <f t="shared" si="4"/>
        <v>PROGRAMSKO FINANCIRANJE JAVNIH ZNANSTVENIH INSTITUTA</v>
      </c>
      <c r="I9" s="182">
        <v>1500</v>
      </c>
      <c r="J9" s="182">
        <v>1500</v>
      </c>
      <c r="K9" s="182">
        <v>1500</v>
      </c>
      <c r="M9" s="139" t="str">
        <f t="shared" si="5"/>
        <v>321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08008</v>
      </c>
      <c r="B10" s="143" t="str">
        <f>IF(C10="","",VLOOKUP('Opći dio'!$C$3,'Opći dio'!$L$6:$U$137,9,FALSE))</f>
        <v>Javni instituti</v>
      </c>
      <c r="C10" s="149">
        <v>11</v>
      </c>
      <c r="D10" s="144" t="str">
        <f t="shared" si="2"/>
        <v>Opći prihodi i primici</v>
      </c>
      <c r="E10" s="149">
        <v>3221</v>
      </c>
      <c r="F10" s="144" t="str">
        <f t="shared" si="3"/>
        <v>Uredski materijal i ostali materijalni rashodi</v>
      </c>
      <c r="G10" s="183" t="s">
        <v>798</v>
      </c>
      <c r="H10" s="144" t="str">
        <f t="shared" si="4"/>
        <v>PROGRAMSKO FINANCIRANJE JAVNIH ZNANSTVENIH INSTITUTA</v>
      </c>
      <c r="I10" s="182">
        <v>20600</v>
      </c>
      <c r="J10" s="182">
        <v>25600</v>
      </c>
      <c r="K10" s="182">
        <v>25600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08008</v>
      </c>
      <c r="B11" s="143" t="str">
        <f>IF(C11="","",VLOOKUP('Opći dio'!$C$3,'Opći dio'!$L$6:$U$137,9,FALSE))</f>
        <v>Javni instituti</v>
      </c>
      <c r="C11" s="149">
        <v>11</v>
      </c>
      <c r="D11" s="144" t="str">
        <f t="shared" si="2"/>
        <v>Opći prihodi i primici</v>
      </c>
      <c r="E11" s="149">
        <v>3223</v>
      </c>
      <c r="F11" s="144" t="str">
        <f t="shared" si="3"/>
        <v>Energija</v>
      </c>
      <c r="G11" s="183" t="s">
        <v>798</v>
      </c>
      <c r="H11" s="144" t="str">
        <f t="shared" si="4"/>
        <v>PROGRAMSKO FINANCIRANJE JAVNIH ZNANSTVENIH INSTITUTA</v>
      </c>
      <c r="I11" s="182">
        <v>37600</v>
      </c>
      <c r="J11" s="182">
        <v>37600</v>
      </c>
      <c r="K11" s="182">
        <v>37600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08008</v>
      </c>
      <c r="B12" s="143" t="str">
        <f>IF(C12="","",VLOOKUP('Opći dio'!$C$3,'Opći dio'!$L$6:$U$137,9,FALSE))</f>
        <v>Javni instituti</v>
      </c>
      <c r="C12" s="149">
        <v>11</v>
      </c>
      <c r="D12" s="144" t="str">
        <f t="shared" si="2"/>
        <v>Opći prihodi i primici</v>
      </c>
      <c r="E12" s="149">
        <v>3224</v>
      </c>
      <c r="F12" s="144" t="str">
        <f t="shared" si="3"/>
        <v>Materijal i dijelovi za tekuće i investicijsko održavanje</v>
      </c>
      <c r="G12" s="183" t="s">
        <v>798</v>
      </c>
      <c r="H12" s="144" t="str">
        <f t="shared" si="4"/>
        <v>PROGRAMSKO FINANCIRANJE JAVNIH ZNANSTVENIH INSTITUTA</v>
      </c>
      <c r="I12" s="182">
        <v>10798</v>
      </c>
      <c r="J12" s="182">
        <v>10800</v>
      </c>
      <c r="K12" s="182">
        <v>10801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08008</v>
      </c>
      <c r="B13" s="143" t="str">
        <f>IF(C13="","",VLOOKUP('Opći dio'!$C$3,'Opći dio'!$L$6:$U$137,9,FALSE))</f>
        <v>Javni instituti</v>
      </c>
      <c r="C13" s="149">
        <v>11</v>
      </c>
      <c r="D13" s="144" t="str">
        <f t="shared" si="2"/>
        <v>Opći prihodi i primici</v>
      </c>
      <c r="E13" s="149">
        <v>3231</v>
      </c>
      <c r="F13" s="144" t="str">
        <f t="shared" si="3"/>
        <v>Usluge telefona, pošte i prijevoza</v>
      </c>
      <c r="G13" s="183" t="s">
        <v>798</v>
      </c>
      <c r="H13" s="144" t="str">
        <f t="shared" si="4"/>
        <v>PROGRAMSKO FINANCIRANJE JAVNIH ZNANSTVENIH INSTITUTA</v>
      </c>
      <c r="I13" s="182">
        <v>18000</v>
      </c>
      <c r="J13" s="182">
        <v>18000</v>
      </c>
      <c r="K13" s="182">
        <v>18000</v>
      </c>
      <c r="M13" s="139" t="str">
        <f t="shared" si="5"/>
        <v>323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08008</v>
      </c>
      <c r="B14" s="143" t="str">
        <f>IF(C14="","",VLOOKUP('Opći dio'!$C$3,'Opći dio'!$L$6:$U$137,9,FALSE))</f>
        <v>Javni instituti</v>
      </c>
      <c r="C14" s="149">
        <v>11</v>
      </c>
      <c r="D14" s="144" t="str">
        <f t="shared" si="2"/>
        <v>Opći prihodi i primici</v>
      </c>
      <c r="E14" s="149">
        <v>3232</v>
      </c>
      <c r="F14" s="144" t="str">
        <f t="shared" si="3"/>
        <v>Usluge tekućeg i investicijskog održavanja</v>
      </c>
      <c r="G14" s="183" t="s">
        <v>798</v>
      </c>
      <c r="H14" s="144" t="str">
        <f t="shared" si="4"/>
        <v>PROGRAMSKO FINANCIRANJE JAVNIH ZNANSTVENIH INSTITUTA</v>
      </c>
      <c r="I14" s="182">
        <v>10350</v>
      </c>
      <c r="J14" s="182">
        <v>10350</v>
      </c>
      <c r="K14" s="182">
        <v>10350</v>
      </c>
      <c r="M14" s="139" t="str">
        <f t="shared" si="5"/>
        <v>323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08008</v>
      </c>
      <c r="B15" s="143" t="str">
        <f>IF(C15="","",VLOOKUP('Opći dio'!$C$3,'Opći dio'!$L$6:$U$137,9,FALSE))</f>
        <v>Javni instituti</v>
      </c>
      <c r="C15" s="149">
        <v>11</v>
      </c>
      <c r="D15" s="144" t="str">
        <f t="shared" si="2"/>
        <v>Opći prihodi i primici</v>
      </c>
      <c r="E15" s="149">
        <v>3233</v>
      </c>
      <c r="F15" s="144" t="str">
        <f t="shared" si="3"/>
        <v>Usluge promidžbe i informiranja</v>
      </c>
      <c r="G15" s="183" t="s">
        <v>798</v>
      </c>
      <c r="H15" s="144" t="str">
        <f t="shared" si="4"/>
        <v>PROGRAMSKO FINANCIRANJE JAVNIH ZNANSTVENIH INSTITUTA</v>
      </c>
      <c r="I15" s="182">
        <v>4500</v>
      </c>
      <c r="J15" s="182">
        <v>4500</v>
      </c>
      <c r="K15" s="182">
        <v>4500</v>
      </c>
      <c r="M15" s="139" t="str">
        <f t="shared" si="5"/>
        <v>323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08008</v>
      </c>
      <c r="B16" s="143" t="str">
        <f>IF(C16="","",VLOOKUP('Opći dio'!$C$3,'Opći dio'!$L$6:$U$137,9,FALSE))</f>
        <v>Javni instituti</v>
      </c>
      <c r="C16" s="149">
        <v>11</v>
      </c>
      <c r="D16" s="144" t="str">
        <f t="shared" si="2"/>
        <v>Opći prihodi i primici</v>
      </c>
      <c r="E16" s="149">
        <v>3234</v>
      </c>
      <c r="F16" s="144" t="str">
        <f t="shared" si="3"/>
        <v>Komunalne usluge</v>
      </c>
      <c r="G16" s="183" t="s">
        <v>798</v>
      </c>
      <c r="H16" s="144" t="str">
        <f t="shared" si="4"/>
        <v>PROGRAMSKO FINANCIRANJE JAVNIH ZNANSTVENIH INSTITUTA</v>
      </c>
      <c r="I16" s="182">
        <v>62600</v>
      </c>
      <c r="J16" s="182">
        <v>62600</v>
      </c>
      <c r="K16" s="182">
        <v>62600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08008</v>
      </c>
      <c r="B17" s="143" t="str">
        <f>IF(C17="","",VLOOKUP('Opći dio'!$C$3,'Opći dio'!$L$6:$U$137,9,FALSE))</f>
        <v>Javni instituti</v>
      </c>
      <c r="C17" s="149">
        <v>11</v>
      </c>
      <c r="D17" s="144" t="str">
        <f t="shared" si="2"/>
        <v>Opći prihodi i primici</v>
      </c>
      <c r="E17" s="149">
        <v>3235</v>
      </c>
      <c r="F17" s="144" t="str">
        <f t="shared" si="3"/>
        <v>Zakupnine i najamnine</v>
      </c>
      <c r="G17" s="183" t="s">
        <v>798</v>
      </c>
      <c r="H17" s="144" t="str">
        <f t="shared" si="4"/>
        <v>PROGRAMSKO FINANCIRANJE JAVNIH ZNANSTVENIH INSTITUTA</v>
      </c>
      <c r="I17" s="182">
        <v>4000</v>
      </c>
      <c r="J17" s="182">
        <v>4000</v>
      </c>
      <c r="K17" s="182">
        <v>4000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08008</v>
      </c>
      <c r="B18" s="143" t="str">
        <f>IF(C18="","",VLOOKUP('Opći dio'!$C$3,'Opći dio'!$L$6:$U$137,9,FALSE))</f>
        <v>Javni instituti</v>
      </c>
      <c r="C18" s="149">
        <v>11</v>
      </c>
      <c r="D18" s="144" t="str">
        <f t="shared" si="2"/>
        <v>Opći prihodi i primici</v>
      </c>
      <c r="E18" s="149">
        <v>3236</v>
      </c>
      <c r="F18" s="144" t="str">
        <f t="shared" si="3"/>
        <v>Zdravstvene i veterinarske usluge</v>
      </c>
      <c r="G18" s="183" t="s">
        <v>798</v>
      </c>
      <c r="H18" s="144" t="str">
        <f t="shared" si="4"/>
        <v>PROGRAMSKO FINANCIRANJE JAVNIH ZNANSTVENIH INSTITUTA</v>
      </c>
      <c r="I18" s="182">
        <v>2500</v>
      </c>
      <c r="J18" s="182">
        <v>2500</v>
      </c>
      <c r="K18" s="182">
        <v>2500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08008</v>
      </c>
      <c r="B19" s="143" t="str">
        <f>IF(C19="","",VLOOKUP('Opći dio'!$C$3,'Opći dio'!$L$6:$U$137,9,FALSE))</f>
        <v>Javni instituti</v>
      </c>
      <c r="C19" s="149">
        <v>11</v>
      </c>
      <c r="D19" s="144" t="str">
        <f t="shared" si="2"/>
        <v>Opći prihodi i primici</v>
      </c>
      <c r="E19" s="149">
        <v>3237</v>
      </c>
      <c r="F19" s="144" t="str">
        <f t="shared" si="3"/>
        <v>Intelektualne i osobne usluge</v>
      </c>
      <c r="G19" s="183" t="s">
        <v>798</v>
      </c>
      <c r="H19" s="144" t="str">
        <f t="shared" si="4"/>
        <v>PROGRAMSKO FINANCIRANJE JAVNIH ZNANSTVENIH INSTITUTA</v>
      </c>
      <c r="I19" s="182">
        <v>52675</v>
      </c>
      <c r="J19" s="182">
        <v>64121</v>
      </c>
      <c r="K19" s="182">
        <v>64120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08008</v>
      </c>
      <c r="B20" s="143" t="str">
        <f>IF(C20="","",VLOOKUP('Opći dio'!$C$3,'Opći dio'!$L$6:$U$137,9,FALSE))</f>
        <v>Javni instituti</v>
      </c>
      <c r="C20" s="149">
        <v>11</v>
      </c>
      <c r="D20" s="144" t="str">
        <f t="shared" si="2"/>
        <v>Opći prihodi i primici</v>
      </c>
      <c r="E20" s="149">
        <v>3238</v>
      </c>
      <c r="F20" s="144" t="str">
        <f t="shared" si="3"/>
        <v>Računalne usluge</v>
      </c>
      <c r="G20" s="183" t="s">
        <v>798</v>
      </c>
      <c r="H20" s="144" t="str">
        <f t="shared" si="4"/>
        <v>PROGRAMSKO FINANCIRANJE JAVNIH ZNANSTVENIH INSTITUTA</v>
      </c>
      <c r="I20" s="182">
        <v>58014</v>
      </c>
      <c r="J20" s="182">
        <v>58010</v>
      </c>
      <c r="K20" s="182">
        <v>58014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08008</v>
      </c>
      <c r="B21" s="143" t="str">
        <f>IF(C21="","",VLOOKUP('Opći dio'!$C$3,'Opći dio'!$L$6:$U$137,9,FALSE))</f>
        <v>Javni instituti</v>
      </c>
      <c r="C21" s="149">
        <v>11</v>
      </c>
      <c r="D21" s="144" t="str">
        <f t="shared" si="2"/>
        <v>Opći prihodi i primici</v>
      </c>
      <c r="E21" s="149">
        <v>3239</v>
      </c>
      <c r="F21" s="144" t="str">
        <f t="shared" si="3"/>
        <v>Ostale usluge</v>
      </c>
      <c r="G21" s="183" t="s">
        <v>798</v>
      </c>
      <c r="H21" s="144" t="str">
        <f t="shared" si="4"/>
        <v>PROGRAMSKO FINANCIRANJE JAVNIH ZNANSTVENIH INSTITUTA</v>
      </c>
      <c r="I21" s="182">
        <v>37440</v>
      </c>
      <c r="J21" s="182">
        <v>75025</v>
      </c>
      <c r="K21" s="182">
        <v>75025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08008</v>
      </c>
      <c r="B22" s="143" t="str">
        <f>IF(C22="","",VLOOKUP('Opći dio'!$C$3,'Opći dio'!$L$6:$U$137,9,FALSE))</f>
        <v>Javni instituti</v>
      </c>
      <c r="C22" s="149">
        <v>11</v>
      </c>
      <c r="D22" s="144" t="str">
        <f t="shared" si="2"/>
        <v>Opći prihodi i primici</v>
      </c>
      <c r="E22" s="149">
        <v>3241</v>
      </c>
      <c r="F22" s="144" t="str">
        <f t="shared" si="3"/>
        <v>Naknade troškova osobama izvan radnog odnosa</v>
      </c>
      <c r="G22" s="183" t="s">
        <v>798</v>
      </c>
      <c r="H22" s="144" t="str">
        <f t="shared" si="4"/>
        <v>PROGRAMSKO FINANCIRANJE JAVNIH ZNANSTVENIH INSTITUTA</v>
      </c>
      <c r="I22" s="182">
        <v>1500</v>
      </c>
      <c r="J22" s="182">
        <v>1500</v>
      </c>
      <c r="K22" s="182">
        <v>1500</v>
      </c>
      <c r="M22" s="139" t="str">
        <f t="shared" si="5"/>
        <v>324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08008</v>
      </c>
      <c r="B23" s="143" t="str">
        <f>IF(C23="","",VLOOKUP('Opći dio'!$C$3,'Opći dio'!$L$6:$U$137,9,FALSE))</f>
        <v>Javni instituti</v>
      </c>
      <c r="C23" s="149">
        <v>11</v>
      </c>
      <c r="D23" s="144" t="str">
        <f t="shared" si="2"/>
        <v>Opći prihodi i primici</v>
      </c>
      <c r="E23" s="149">
        <v>3293</v>
      </c>
      <c r="F23" s="144" t="str">
        <f t="shared" si="3"/>
        <v>Reprezentacija</v>
      </c>
      <c r="G23" s="183" t="s">
        <v>798</v>
      </c>
      <c r="H23" s="144" t="str">
        <f t="shared" si="4"/>
        <v>PROGRAMSKO FINANCIRANJE JAVNIH ZNANSTVENIH INSTITUTA</v>
      </c>
      <c r="I23" s="182">
        <v>2000</v>
      </c>
      <c r="J23" s="182">
        <v>2000</v>
      </c>
      <c r="K23" s="182">
        <v>2000</v>
      </c>
      <c r="M23" s="139" t="str">
        <f t="shared" si="5"/>
        <v>329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08008</v>
      </c>
      <c r="B24" s="143" t="str">
        <f>IF(C24="","",VLOOKUP('Opći dio'!$C$3,'Opći dio'!$L$6:$U$137,9,FALSE))</f>
        <v>Javni instituti</v>
      </c>
      <c r="C24" s="149">
        <v>11</v>
      </c>
      <c r="D24" s="144" t="str">
        <f t="shared" si="2"/>
        <v>Opći prihodi i primici</v>
      </c>
      <c r="E24" s="149">
        <v>3294</v>
      </c>
      <c r="F24" s="144" t="str">
        <f t="shared" si="3"/>
        <v>Članarine i norme</v>
      </c>
      <c r="G24" s="183" t="s">
        <v>798</v>
      </c>
      <c r="H24" s="144" t="str">
        <f t="shared" si="4"/>
        <v>PROGRAMSKO FINANCIRANJE JAVNIH ZNANSTVENIH INSTITUTA</v>
      </c>
      <c r="I24" s="182">
        <v>2500</v>
      </c>
      <c r="J24" s="182">
        <v>2500</v>
      </c>
      <c r="K24" s="182">
        <v>2500</v>
      </c>
      <c r="M24" s="139" t="str">
        <f t="shared" si="5"/>
        <v>329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08008</v>
      </c>
      <c r="B25" s="143" t="str">
        <f>IF(C25="","",VLOOKUP('Opći dio'!$C$3,'Opći dio'!$L$6:$U$137,9,FALSE))</f>
        <v>Javni instituti</v>
      </c>
      <c r="C25" s="149">
        <v>11</v>
      </c>
      <c r="D25" s="144" t="str">
        <f t="shared" si="2"/>
        <v>Opći prihodi i primici</v>
      </c>
      <c r="E25" s="149">
        <v>3295</v>
      </c>
      <c r="F25" s="144" t="str">
        <f t="shared" si="3"/>
        <v>Pristojbe i naknade</v>
      </c>
      <c r="G25" s="183" t="s">
        <v>798</v>
      </c>
      <c r="H25" s="144" t="str">
        <f t="shared" si="4"/>
        <v>PROGRAMSKO FINANCIRANJE JAVNIH ZNANSTVENIH INSTITUTA</v>
      </c>
      <c r="I25" s="182">
        <v>625</v>
      </c>
      <c r="J25" s="182">
        <v>625</v>
      </c>
      <c r="K25" s="182">
        <v>625</v>
      </c>
      <c r="M25" s="139" t="str">
        <f t="shared" si="5"/>
        <v>329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08008</v>
      </c>
      <c r="B26" s="143" t="str">
        <f>IF(C26="","",VLOOKUP('Opći dio'!$C$3,'Opći dio'!$L$6:$U$137,9,FALSE))</f>
        <v>Javni instituti</v>
      </c>
      <c r="C26" s="149">
        <v>11</v>
      </c>
      <c r="D26" s="144" t="str">
        <f t="shared" si="2"/>
        <v>Opći prihodi i primici</v>
      </c>
      <c r="E26" s="149">
        <v>3431</v>
      </c>
      <c r="F26" s="144" t="str">
        <f t="shared" si="3"/>
        <v>Bankarske usluge i usluge platnog prometa</v>
      </c>
      <c r="G26" s="183" t="s">
        <v>798</v>
      </c>
      <c r="H26" s="144" t="str">
        <f t="shared" si="4"/>
        <v>PROGRAMSKO FINANCIRANJE JAVNIH ZNANSTVENIH INSTITUTA</v>
      </c>
      <c r="I26" s="182">
        <v>1000</v>
      </c>
      <c r="J26" s="182">
        <v>1000</v>
      </c>
      <c r="K26" s="182">
        <v>1000</v>
      </c>
      <c r="M26" s="139" t="str">
        <f t="shared" si="5"/>
        <v>343</v>
      </c>
      <c r="N26" s="139" t="str">
        <f t="shared" si="6"/>
        <v>34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08008</v>
      </c>
      <c r="B27" s="143" t="str">
        <f>IF(C27="","",VLOOKUP('Opći dio'!$C$3,'Opći dio'!$L$6:$U$137,9,FALSE))</f>
        <v>Javni instituti</v>
      </c>
      <c r="C27" s="149">
        <v>11</v>
      </c>
      <c r="D27" s="144" t="str">
        <f t="shared" si="2"/>
        <v>Opći prihodi i primici</v>
      </c>
      <c r="E27" s="149">
        <v>3432</v>
      </c>
      <c r="F27" s="144" t="str">
        <f t="shared" si="3"/>
        <v>Negativne tečajne razlike i razlike zbog primjene valutne kl</v>
      </c>
      <c r="G27" s="183" t="s">
        <v>798</v>
      </c>
      <c r="H27" s="144" t="str">
        <f t="shared" si="4"/>
        <v>PROGRAMSKO FINANCIRANJE JAVNIH ZNANSTVENIH INSTITUTA</v>
      </c>
      <c r="I27" s="182">
        <v>1000</v>
      </c>
      <c r="J27" s="182">
        <v>1000</v>
      </c>
      <c r="K27" s="182">
        <v>1000</v>
      </c>
      <c r="M27" s="139" t="str">
        <f t="shared" si="5"/>
        <v>343</v>
      </c>
      <c r="N27" s="139" t="str">
        <f t="shared" si="6"/>
        <v>34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08008</v>
      </c>
      <c r="B28" s="143" t="str">
        <f>IF(C28="","",VLOOKUP('Opći dio'!$C$3,'Opći dio'!$L$6:$U$137,9,FALSE))</f>
        <v>Javni instituti</v>
      </c>
      <c r="C28" s="149">
        <v>11</v>
      </c>
      <c r="D28" s="144" t="str">
        <f t="shared" si="2"/>
        <v>Opći prihodi i primici</v>
      </c>
      <c r="E28" s="149">
        <v>4221</v>
      </c>
      <c r="F28" s="144" t="str">
        <f t="shared" si="3"/>
        <v>Uredska oprema i namještaj</v>
      </c>
      <c r="G28" s="183" t="s">
        <v>798</v>
      </c>
      <c r="H28" s="144" t="str">
        <f t="shared" si="4"/>
        <v>PROGRAMSKO FINANCIRANJE JAVNIH ZNANSTVENIH INSTITUTA</v>
      </c>
      <c r="I28" s="182">
        <v>65000</v>
      </c>
      <c r="J28" s="182">
        <v>65000</v>
      </c>
      <c r="K28" s="182">
        <v>65000</v>
      </c>
      <c r="M28" s="139" t="str">
        <f t="shared" si="5"/>
        <v>422</v>
      </c>
      <c r="N28" s="139" t="str">
        <f t="shared" si="6"/>
        <v>42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08008</v>
      </c>
      <c r="B29" s="143" t="str">
        <f>IF(C29="","",VLOOKUP('Opći dio'!$C$3,'Opći dio'!$L$6:$U$137,9,FALSE))</f>
        <v>Javni instituti</v>
      </c>
      <c r="C29" s="149">
        <v>11</v>
      </c>
      <c r="D29" s="144" t="str">
        <f t="shared" si="2"/>
        <v>Opći prihodi i primici</v>
      </c>
      <c r="E29" s="149">
        <v>4241</v>
      </c>
      <c r="F29" s="144" t="str">
        <f t="shared" si="3"/>
        <v>Knjige</v>
      </c>
      <c r="G29" s="183" t="s">
        <v>798</v>
      </c>
      <c r="H29" s="144" t="str">
        <f t="shared" si="4"/>
        <v>PROGRAMSKO FINANCIRANJE JAVNIH ZNANSTVENIH INSTITUTA</v>
      </c>
      <c r="I29" s="182">
        <v>5000</v>
      </c>
      <c r="J29" s="182">
        <v>5000</v>
      </c>
      <c r="K29" s="182">
        <v>5000</v>
      </c>
      <c r="M29" s="139" t="str">
        <f t="shared" si="5"/>
        <v>424</v>
      </c>
      <c r="N29" s="139" t="str">
        <f t="shared" si="6"/>
        <v>42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08008</v>
      </c>
      <c r="B30" s="143" t="str">
        <f>IF(C30="","",VLOOKUP('Opći dio'!$C$3,'Opći dio'!$L$6:$U$137,9,FALSE))</f>
        <v>Javni instituti</v>
      </c>
      <c r="C30" s="149">
        <v>31</v>
      </c>
      <c r="D30" s="144" t="str">
        <f t="shared" si="2"/>
        <v>Vlastiti prihodi</v>
      </c>
      <c r="E30" s="149">
        <v>3111</v>
      </c>
      <c r="F30" s="144" t="str">
        <f t="shared" si="3"/>
        <v>Plaće za redovan rad</v>
      </c>
      <c r="G30" s="183" t="s">
        <v>797</v>
      </c>
      <c r="H30" s="144" t="str">
        <f t="shared" si="4"/>
        <v>REDOVNA DJELATNOST JAVNIH INSTITUTA (IZ EVIDENCIJSKIH PRIHODA)</v>
      </c>
      <c r="I30" s="182">
        <v>180000</v>
      </c>
      <c r="J30" s="182">
        <v>200000</v>
      </c>
      <c r="K30" s="182">
        <v>360000</v>
      </c>
      <c r="M30" s="139" t="str">
        <f t="shared" si="5"/>
        <v>311</v>
      </c>
      <c r="N30" s="139" t="str">
        <f t="shared" si="6"/>
        <v>31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08008</v>
      </c>
      <c r="B31" s="143" t="str">
        <f>IF(C31="","",VLOOKUP('Opći dio'!$C$3,'Opći dio'!$L$6:$U$137,9,FALSE))</f>
        <v>Javni instituti</v>
      </c>
      <c r="C31" s="149">
        <v>31</v>
      </c>
      <c r="D31" s="144" t="str">
        <f t="shared" si="2"/>
        <v>Vlastiti prihodi</v>
      </c>
      <c r="E31" s="149">
        <v>3121</v>
      </c>
      <c r="F31" s="144" t="str">
        <f t="shared" si="3"/>
        <v>Ostali rashodi za zaposlene</v>
      </c>
      <c r="G31" s="183" t="s">
        <v>797</v>
      </c>
      <c r="H31" s="144" t="str">
        <f t="shared" si="4"/>
        <v>REDOVNA DJELATNOST JAVNIH INSTITUTA (IZ EVIDENCIJSKIH PRIHODA)</v>
      </c>
      <c r="I31" s="182">
        <v>100330</v>
      </c>
      <c r="J31" s="182">
        <v>100330</v>
      </c>
      <c r="K31" s="182">
        <v>105425</v>
      </c>
      <c r="M31" s="139" t="str">
        <f t="shared" si="5"/>
        <v>312</v>
      </c>
      <c r="N31" s="139" t="str">
        <f t="shared" si="6"/>
        <v>31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08008</v>
      </c>
      <c r="B32" s="143" t="str">
        <f>IF(C32="","",VLOOKUP('Opći dio'!$C$3,'Opći dio'!$L$6:$U$137,9,FALSE))</f>
        <v>Javni instituti</v>
      </c>
      <c r="C32" s="149">
        <v>31</v>
      </c>
      <c r="D32" s="144" t="str">
        <f t="shared" si="2"/>
        <v>Vlastiti prihodi</v>
      </c>
      <c r="E32" s="149">
        <v>3132</v>
      </c>
      <c r="F32" s="144" t="str">
        <f t="shared" si="3"/>
        <v>Doprinosi za obvezno zdravstveno osiguranje</v>
      </c>
      <c r="G32" s="183" t="s">
        <v>797</v>
      </c>
      <c r="H32" s="144" t="str">
        <f t="shared" si="4"/>
        <v>REDOVNA DJELATNOST JAVNIH INSTITUTA (IZ EVIDENCIJSKIH PRIHODA)</v>
      </c>
      <c r="I32" s="182">
        <v>29700</v>
      </c>
      <c r="J32" s="182">
        <v>33000</v>
      </c>
      <c r="K32" s="182">
        <v>59400</v>
      </c>
      <c r="M32" s="139" t="str">
        <f t="shared" si="5"/>
        <v>313</v>
      </c>
      <c r="N32" s="139" t="str">
        <f t="shared" si="6"/>
        <v>31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08008</v>
      </c>
      <c r="B33" s="143" t="str">
        <f>IF(C33="","",VLOOKUP('Opći dio'!$C$3,'Opći dio'!$L$6:$U$137,9,FALSE))</f>
        <v>Javni instituti</v>
      </c>
      <c r="C33" s="149">
        <v>31</v>
      </c>
      <c r="D33" s="144" t="str">
        <f t="shared" si="2"/>
        <v>Vlastiti prihodi</v>
      </c>
      <c r="E33" s="149">
        <v>3212</v>
      </c>
      <c r="F33" s="144" t="str">
        <f t="shared" si="3"/>
        <v>Naknade za prijevoz, za rad na terenu i odvojeni život</v>
      </c>
      <c r="G33" s="183" t="s">
        <v>797</v>
      </c>
      <c r="H33" s="144" t="str">
        <f t="shared" si="4"/>
        <v>REDOVNA DJELATNOST JAVNIH INSTITUTA (IZ EVIDENCIJSKIH PRIHODA)</v>
      </c>
      <c r="I33" s="182">
        <v>3190</v>
      </c>
      <c r="J33" s="182">
        <v>3190</v>
      </c>
      <c r="K33" s="182">
        <v>28190</v>
      </c>
      <c r="M33" s="139" t="str">
        <f t="shared" si="5"/>
        <v>321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08008</v>
      </c>
      <c r="B34" s="143" t="str">
        <f>IF(C34="","",VLOOKUP('Opći dio'!$C$3,'Opći dio'!$L$6:$U$137,9,FALSE))</f>
        <v>Javni instituti</v>
      </c>
      <c r="C34" s="149">
        <v>31</v>
      </c>
      <c r="D34" s="144" t="str">
        <f t="shared" si="2"/>
        <v>Vlastiti prihodi</v>
      </c>
      <c r="E34" s="149">
        <v>3211</v>
      </c>
      <c r="F34" s="144" t="str">
        <f t="shared" si="3"/>
        <v>Službena putovanja</v>
      </c>
      <c r="G34" s="183" t="s">
        <v>797</v>
      </c>
      <c r="H34" s="144" t="str">
        <f t="shared" si="4"/>
        <v>REDOVNA DJELATNOST JAVNIH INSTITUTA (IZ EVIDENCIJSKIH PRIHODA)</v>
      </c>
      <c r="I34" s="182">
        <v>53000</v>
      </c>
      <c r="J34" s="182">
        <v>68000</v>
      </c>
      <c r="K34" s="182">
        <v>98003</v>
      </c>
      <c r="M34" s="139" t="str">
        <f t="shared" si="5"/>
        <v>321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08008</v>
      </c>
      <c r="B35" s="143" t="str">
        <f>IF(C35="","",VLOOKUP('Opći dio'!$C$3,'Opći dio'!$L$6:$U$137,9,FALSE))</f>
        <v>Javni instituti</v>
      </c>
      <c r="C35" s="149">
        <v>31</v>
      </c>
      <c r="D35" s="144" t="str">
        <f t="shared" si="2"/>
        <v>Vlastiti prihodi</v>
      </c>
      <c r="E35" s="149">
        <v>3213</v>
      </c>
      <c r="F35" s="144" t="str">
        <f t="shared" si="3"/>
        <v>Stručno usavršavanje zaposlenika</v>
      </c>
      <c r="G35" s="183" t="s">
        <v>797</v>
      </c>
      <c r="H35" s="144" t="str">
        <f t="shared" si="4"/>
        <v>REDOVNA DJELATNOST JAVNIH INSTITUTA (IZ EVIDENCIJSKIH PRIHODA)</v>
      </c>
      <c r="I35" s="182">
        <v>45000</v>
      </c>
      <c r="J35" s="182">
        <v>47000</v>
      </c>
      <c r="K35" s="182">
        <v>52000</v>
      </c>
      <c r="M35" s="139" t="str">
        <f t="shared" si="5"/>
        <v>321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08008</v>
      </c>
      <c r="B36" s="143" t="str">
        <f>IF(C36="","",VLOOKUP('Opći dio'!$C$3,'Opći dio'!$L$6:$U$137,9,FALSE))</f>
        <v>Javni instituti</v>
      </c>
      <c r="C36" s="149">
        <v>31</v>
      </c>
      <c r="D36" s="144" t="str">
        <f t="shared" si="2"/>
        <v>Vlastiti prihodi</v>
      </c>
      <c r="E36" s="149">
        <v>3214</v>
      </c>
      <c r="F36" s="144" t="str">
        <f t="shared" si="3"/>
        <v>Ostale naknade troškova zaposlenima</v>
      </c>
      <c r="G36" s="183" t="s">
        <v>797</v>
      </c>
      <c r="H36" s="144" t="str">
        <f t="shared" si="4"/>
        <v>REDOVNA DJELATNOST JAVNIH INSTITUTA (IZ EVIDENCIJSKIH PRIHODA)</v>
      </c>
      <c r="I36" s="182">
        <v>2500</v>
      </c>
      <c r="J36" s="182">
        <v>2500</v>
      </c>
      <c r="K36" s="182">
        <v>2500</v>
      </c>
      <c r="M36" s="139" t="str">
        <f t="shared" si="5"/>
        <v>321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08008</v>
      </c>
      <c r="B37" s="143" t="str">
        <f>IF(C37="","",VLOOKUP('Opći dio'!$C$3,'Opći dio'!$L$6:$U$137,9,FALSE))</f>
        <v>Javni instituti</v>
      </c>
      <c r="C37" s="149">
        <v>31</v>
      </c>
      <c r="D37" s="144" t="str">
        <f t="shared" si="2"/>
        <v>Vlastiti prihodi</v>
      </c>
      <c r="E37" s="149">
        <v>3221</v>
      </c>
      <c r="F37" s="144" t="str">
        <f t="shared" si="3"/>
        <v>Uredski materijal i ostali materijalni rashodi</v>
      </c>
      <c r="G37" s="183" t="s">
        <v>797</v>
      </c>
      <c r="H37" s="144" t="str">
        <f t="shared" si="4"/>
        <v>REDOVNA DJELATNOST JAVNIH INSTITUTA (IZ EVIDENCIJSKIH PRIHODA)</v>
      </c>
      <c r="I37" s="182">
        <v>48675</v>
      </c>
      <c r="J37" s="182">
        <v>50016</v>
      </c>
      <c r="K37" s="182">
        <v>50016</v>
      </c>
      <c r="M37" s="139" t="str">
        <f t="shared" si="5"/>
        <v>322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08008</v>
      </c>
      <c r="B38" s="143" t="str">
        <f>IF(C38="","",VLOOKUP('Opći dio'!$C$3,'Opći dio'!$L$6:$U$137,9,FALSE))</f>
        <v>Javni instituti</v>
      </c>
      <c r="C38" s="149">
        <v>31</v>
      </c>
      <c r="D38" s="144" t="str">
        <f t="shared" si="2"/>
        <v>Vlastiti prihodi</v>
      </c>
      <c r="E38" s="149">
        <v>3223</v>
      </c>
      <c r="F38" s="144" t="str">
        <f t="shared" si="3"/>
        <v>Energija</v>
      </c>
      <c r="G38" s="183" t="s">
        <v>797</v>
      </c>
      <c r="H38" s="144" t="str">
        <f t="shared" si="4"/>
        <v>REDOVNA DJELATNOST JAVNIH INSTITUTA (IZ EVIDENCIJSKIH PRIHODA)</v>
      </c>
      <c r="I38" s="182">
        <v>37000</v>
      </c>
      <c r="J38" s="182">
        <v>40000</v>
      </c>
      <c r="K38" s="182">
        <v>40000</v>
      </c>
      <c r="M38" s="139" t="str">
        <f t="shared" si="5"/>
        <v>322</v>
      </c>
      <c r="N38" s="139" t="str">
        <f t="shared" si="6"/>
        <v>32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08008</v>
      </c>
      <c r="B39" s="143" t="str">
        <f>IF(C39="","",VLOOKUP('Opći dio'!$C$3,'Opći dio'!$L$6:$U$137,9,FALSE))</f>
        <v>Javni instituti</v>
      </c>
      <c r="C39" s="149">
        <v>31</v>
      </c>
      <c r="D39" s="144" t="str">
        <f t="shared" si="2"/>
        <v>Vlastiti prihodi</v>
      </c>
      <c r="E39" s="149">
        <v>3224</v>
      </c>
      <c r="F39" s="144" t="str">
        <f t="shared" si="3"/>
        <v>Materijal i dijelovi za tekuće i investicijsko održavanje</v>
      </c>
      <c r="G39" s="183" t="s">
        <v>797</v>
      </c>
      <c r="H39" s="144" t="str">
        <f t="shared" si="4"/>
        <v>REDOVNA DJELATNOST JAVNIH INSTITUTA (IZ EVIDENCIJSKIH PRIHODA)</v>
      </c>
      <c r="I39" s="182">
        <v>16182</v>
      </c>
      <c r="J39" s="182">
        <v>7000</v>
      </c>
      <c r="K39" s="182">
        <v>7000</v>
      </c>
      <c r="M39" s="139" t="str">
        <f t="shared" si="5"/>
        <v>322</v>
      </c>
      <c r="N39" s="139" t="str">
        <f t="shared" si="6"/>
        <v>32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08008</v>
      </c>
      <c r="B40" s="143" t="str">
        <f>IF(C40="","",VLOOKUP('Opći dio'!$C$3,'Opći dio'!$L$6:$U$137,9,FALSE))</f>
        <v>Javni instituti</v>
      </c>
      <c r="C40" s="149">
        <v>31</v>
      </c>
      <c r="D40" s="144" t="str">
        <f t="shared" si="2"/>
        <v>Vlastiti prihodi</v>
      </c>
      <c r="E40" s="149">
        <v>3231</v>
      </c>
      <c r="F40" s="144" t="str">
        <f t="shared" si="3"/>
        <v>Usluge telefona, pošte i prijevoza</v>
      </c>
      <c r="G40" s="183" t="s">
        <v>797</v>
      </c>
      <c r="H40" s="144" t="str">
        <f t="shared" si="4"/>
        <v>REDOVNA DJELATNOST JAVNIH INSTITUTA (IZ EVIDENCIJSKIH PRIHODA)</v>
      </c>
      <c r="I40" s="182">
        <v>112000</v>
      </c>
      <c r="J40" s="182">
        <v>121000</v>
      </c>
      <c r="K40" s="182">
        <v>123000</v>
      </c>
      <c r="M40" s="139" t="str">
        <f t="shared" si="5"/>
        <v>323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08008</v>
      </c>
      <c r="B41" s="143" t="str">
        <f>IF(C41="","",VLOOKUP('Opći dio'!$C$3,'Opći dio'!$L$6:$U$137,9,FALSE))</f>
        <v>Javni instituti</v>
      </c>
      <c r="C41" s="149">
        <v>31</v>
      </c>
      <c r="D41" s="144" t="str">
        <f t="shared" si="2"/>
        <v>Vlastiti prihodi</v>
      </c>
      <c r="E41" s="149">
        <v>3232</v>
      </c>
      <c r="F41" s="144" t="str">
        <f t="shared" si="3"/>
        <v>Usluge tekućeg i investicijskog održavanja</v>
      </c>
      <c r="G41" s="183" t="s">
        <v>797</v>
      </c>
      <c r="H41" s="144" t="str">
        <f t="shared" si="4"/>
        <v>REDOVNA DJELATNOST JAVNIH INSTITUTA (IZ EVIDENCIJSKIH PRIHODA)</v>
      </c>
      <c r="I41" s="182">
        <v>28000</v>
      </c>
      <c r="J41" s="182">
        <v>30000</v>
      </c>
      <c r="K41" s="182">
        <v>30000</v>
      </c>
      <c r="M41" s="139" t="str">
        <f t="shared" si="5"/>
        <v>323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08008</v>
      </c>
      <c r="B42" s="143" t="str">
        <f>IF(C42="","",VLOOKUP('Opći dio'!$C$3,'Opći dio'!$L$6:$U$137,9,FALSE))</f>
        <v>Javni instituti</v>
      </c>
      <c r="C42" s="149">
        <v>31</v>
      </c>
      <c r="D42" s="144" t="str">
        <f t="shared" si="2"/>
        <v>Vlastiti prihodi</v>
      </c>
      <c r="E42" s="149">
        <v>3233</v>
      </c>
      <c r="F42" s="144" t="str">
        <f t="shared" si="3"/>
        <v>Usluge promidžbe i informiranja</v>
      </c>
      <c r="G42" s="183" t="s">
        <v>797</v>
      </c>
      <c r="H42" s="144" t="str">
        <f t="shared" si="4"/>
        <v>REDOVNA DJELATNOST JAVNIH INSTITUTA (IZ EVIDENCIJSKIH PRIHODA)</v>
      </c>
      <c r="I42" s="182">
        <v>9000</v>
      </c>
      <c r="J42" s="182">
        <v>14200</v>
      </c>
      <c r="K42" s="182">
        <v>14200</v>
      </c>
      <c r="M42" s="139" t="str">
        <f t="shared" si="5"/>
        <v>323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08008</v>
      </c>
      <c r="B43" s="143" t="str">
        <f>IF(C43="","",VLOOKUP('Opći dio'!$C$3,'Opći dio'!$L$6:$U$137,9,FALSE))</f>
        <v>Javni instituti</v>
      </c>
      <c r="C43" s="149">
        <v>31</v>
      </c>
      <c r="D43" s="144" t="str">
        <f t="shared" si="2"/>
        <v>Vlastiti prihodi</v>
      </c>
      <c r="E43" s="149">
        <v>3234</v>
      </c>
      <c r="F43" s="144" t="str">
        <f t="shared" si="3"/>
        <v>Komunalne usluge</v>
      </c>
      <c r="G43" s="183" t="s">
        <v>797</v>
      </c>
      <c r="H43" s="144" t="str">
        <f t="shared" si="4"/>
        <v>REDOVNA DJELATNOST JAVNIH INSTITUTA (IZ EVIDENCIJSKIH PRIHODA)</v>
      </c>
      <c r="I43" s="182">
        <v>7500</v>
      </c>
      <c r="J43" s="182">
        <v>9500</v>
      </c>
      <c r="K43" s="182">
        <v>10500</v>
      </c>
      <c r="M43" s="139" t="str">
        <f t="shared" si="5"/>
        <v>323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08008</v>
      </c>
      <c r="B44" s="143" t="str">
        <f>IF(C44="","",VLOOKUP('Opći dio'!$C$3,'Opći dio'!$L$6:$U$137,9,FALSE))</f>
        <v>Javni instituti</v>
      </c>
      <c r="C44" s="149">
        <v>31</v>
      </c>
      <c r="D44" s="144" t="str">
        <f t="shared" si="2"/>
        <v>Vlastiti prihodi</v>
      </c>
      <c r="E44" s="149">
        <v>3235</v>
      </c>
      <c r="F44" s="144" t="str">
        <f t="shared" si="3"/>
        <v>Zakupnine i najamnine</v>
      </c>
      <c r="G44" s="183" t="s">
        <v>797</v>
      </c>
      <c r="H44" s="144" t="str">
        <f t="shared" si="4"/>
        <v>REDOVNA DJELATNOST JAVNIH INSTITUTA (IZ EVIDENCIJSKIH PRIHODA)</v>
      </c>
      <c r="I44" s="182">
        <v>7785</v>
      </c>
      <c r="J44" s="182">
        <v>19785</v>
      </c>
      <c r="K44" s="182">
        <v>29785</v>
      </c>
      <c r="M44" s="139" t="str">
        <f t="shared" si="5"/>
        <v>323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08008</v>
      </c>
      <c r="B45" s="143" t="str">
        <f>IF(C45="","",VLOOKUP('Opći dio'!$C$3,'Opći dio'!$L$6:$U$137,9,FALSE))</f>
        <v>Javni instituti</v>
      </c>
      <c r="C45" s="149">
        <v>31</v>
      </c>
      <c r="D45" s="144" t="str">
        <f t="shared" si="2"/>
        <v>Vlastiti prihodi</v>
      </c>
      <c r="E45" s="149">
        <v>3236</v>
      </c>
      <c r="F45" s="144" t="str">
        <f t="shared" si="3"/>
        <v>Zdravstvene i veterinarske usluge</v>
      </c>
      <c r="G45" s="183" t="s">
        <v>797</v>
      </c>
      <c r="H45" s="144" t="str">
        <f t="shared" si="4"/>
        <v>REDOVNA DJELATNOST JAVNIH INSTITUTA (IZ EVIDENCIJSKIH PRIHODA)</v>
      </c>
      <c r="I45" s="182">
        <v>22500</v>
      </c>
      <c r="J45" s="182">
        <v>26000</v>
      </c>
      <c r="K45" s="182">
        <v>26000</v>
      </c>
      <c r="M45" s="139" t="str">
        <f t="shared" si="5"/>
        <v>323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08008</v>
      </c>
      <c r="B46" s="143" t="str">
        <f>IF(C46="","",VLOOKUP('Opći dio'!$C$3,'Opći dio'!$L$6:$U$137,9,FALSE))</f>
        <v>Javni instituti</v>
      </c>
      <c r="C46" s="149">
        <v>31</v>
      </c>
      <c r="D46" s="144" t="str">
        <f t="shared" si="2"/>
        <v>Vlastiti prihodi</v>
      </c>
      <c r="E46" s="149">
        <v>3237</v>
      </c>
      <c r="F46" s="144" t="str">
        <f t="shared" si="3"/>
        <v>Intelektualne i osobne usluge</v>
      </c>
      <c r="G46" s="183" t="s">
        <v>797</v>
      </c>
      <c r="H46" s="144" t="str">
        <f t="shared" si="4"/>
        <v>REDOVNA DJELATNOST JAVNIH INSTITUTA (IZ EVIDENCIJSKIH PRIHODA)</v>
      </c>
      <c r="I46" s="182">
        <v>3851415</v>
      </c>
      <c r="J46" s="182">
        <v>4206027</v>
      </c>
      <c r="K46" s="182">
        <v>4392552</v>
      </c>
      <c r="M46" s="139" t="str">
        <f t="shared" si="5"/>
        <v>323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08008</v>
      </c>
      <c r="B47" s="143" t="str">
        <f>IF(C47="","",VLOOKUP('Opći dio'!$C$3,'Opći dio'!$L$6:$U$137,9,FALSE))</f>
        <v>Javni instituti</v>
      </c>
      <c r="C47" s="149">
        <v>31</v>
      </c>
      <c r="D47" s="144" t="str">
        <f t="shared" si="2"/>
        <v>Vlastiti prihodi</v>
      </c>
      <c r="E47" s="149">
        <v>3238</v>
      </c>
      <c r="F47" s="144" t="str">
        <f t="shared" si="3"/>
        <v>Računalne usluge</v>
      </c>
      <c r="G47" s="183" t="s">
        <v>797</v>
      </c>
      <c r="H47" s="144" t="str">
        <f t="shared" si="4"/>
        <v>REDOVNA DJELATNOST JAVNIH INSTITUTA (IZ EVIDENCIJSKIH PRIHODA)</v>
      </c>
      <c r="I47" s="182">
        <v>119596</v>
      </c>
      <c r="J47" s="182">
        <v>121000</v>
      </c>
      <c r="K47" s="182">
        <v>99536</v>
      </c>
      <c r="M47" s="139" t="str">
        <f t="shared" si="5"/>
        <v>323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08008</v>
      </c>
      <c r="B48" s="143" t="str">
        <f>IF(C48="","",VLOOKUP('Opći dio'!$C$3,'Opći dio'!$L$6:$U$137,9,FALSE))</f>
        <v>Javni instituti</v>
      </c>
      <c r="C48" s="149">
        <v>31</v>
      </c>
      <c r="D48" s="144" t="str">
        <f t="shared" si="2"/>
        <v>Vlastiti prihodi</v>
      </c>
      <c r="E48" s="149">
        <v>3239</v>
      </c>
      <c r="F48" s="144" t="str">
        <f t="shared" si="3"/>
        <v>Ostale usluge</v>
      </c>
      <c r="G48" s="183" t="s">
        <v>797</v>
      </c>
      <c r="H48" s="144" t="str">
        <f t="shared" si="4"/>
        <v>REDOVNA DJELATNOST JAVNIH INSTITUTA (IZ EVIDENCIJSKIH PRIHODA)</v>
      </c>
      <c r="I48" s="182">
        <v>780000</v>
      </c>
      <c r="J48" s="182">
        <v>881000</v>
      </c>
      <c r="K48" s="182">
        <v>898000</v>
      </c>
      <c r="M48" s="139" t="str">
        <f t="shared" si="5"/>
        <v>323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08008</v>
      </c>
      <c r="B49" s="143" t="str">
        <f>IF(C49="","",VLOOKUP('Opći dio'!$C$3,'Opći dio'!$L$6:$U$137,9,FALSE))</f>
        <v>Javni instituti</v>
      </c>
      <c r="C49" s="149">
        <v>31</v>
      </c>
      <c r="D49" s="144" t="str">
        <f t="shared" si="2"/>
        <v>Vlastiti prihodi</v>
      </c>
      <c r="E49" s="149">
        <v>3241</v>
      </c>
      <c r="F49" s="144" t="str">
        <f t="shared" si="3"/>
        <v>Naknade troškova osobama izvan radnog odnosa</v>
      </c>
      <c r="G49" s="183" t="s">
        <v>797</v>
      </c>
      <c r="H49" s="144" t="str">
        <f t="shared" si="4"/>
        <v>REDOVNA DJELATNOST JAVNIH INSTITUTA (IZ EVIDENCIJSKIH PRIHODA)</v>
      </c>
      <c r="I49" s="182">
        <v>15000</v>
      </c>
      <c r="J49" s="182">
        <v>18000</v>
      </c>
      <c r="K49" s="182">
        <v>18000</v>
      </c>
      <c r="M49" s="139" t="str">
        <f t="shared" si="5"/>
        <v>324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08008</v>
      </c>
      <c r="B50" s="143" t="str">
        <f>IF(C50="","",VLOOKUP('Opći dio'!$C$3,'Opći dio'!$L$6:$U$137,9,FALSE))</f>
        <v>Javni instituti</v>
      </c>
      <c r="C50" s="149">
        <v>31</v>
      </c>
      <c r="D50" s="144" t="str">
        <f t="shared" si="2"/>
        <v>Vlastiti prihodi</v>
      </c>
      <c r="E50" s="149">
        <v>3291</v>
      </c>
      <c r="F50" s="144" t="str">
        <f t="shared" si="3"/>
        <v>Naknade za rad predstavničkih i izvršnih tijela, povjerensta</v>
      </c>
      <c r="G50" s="183" t="s">
        <v>797</v>
      </c>
      <c r="H50" s="144" t="str">
        <f t="shared" si="4"/>
        <v>REDOVNA DJELATNOST JAVNIH INSTITUTA (IZ EVIDENCIJSKIH PRIHODA)</v>
      </c>
      <c r="I50" s="182">
        <v>135000</v>
      </c>
      <c r="J50" s="182">
        <v>135000</v>
      </c>
      <c r="K50" s="182">
        <v>135000</v>
      </c>
      <c r="M50" s="139" t="str">
        <f t="shared" si="5"/>
        <v>329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08008</v>
      </c>
      <c r="B51" s="143" t="str">
        <f>IF(C51="","",VLOOKUP('Opći dio'!$C$3,'Opći dio'!$L$6:$U$137,9,FALSE))</f>
        <v>Javni instituti</v>
      </c>
      <c r="C51" s="149">
        <v>31</v>
      </c>
      <c r="D51" s="144" t="str">
        <f t="shared" si="2"/>
        <v>Vlastiti prihodi</v>
      </c>
      <c r="E51" s="149">
        <v>3292</v>
      </c>
      <c r="F51" s="144" t="str">
        <f t="shared" si="3"/>
        <v>Premije osiguranja</v>
      </c>
      <c r="G51" s="183" t="s">
        <v>797</v>
      </c>
      <c r="H51" s="144" t="str">
        <f t="shared" si="4"/>
        <v>REDOVNA DJELATNOST JAVNIH INSTITUTA (IZ EVIDENCIJSKIH PRIHODA)</v>
      </c>
      <c r="I51" s="182">
        <v>1200</v>
      </c>
      <c r="J51" s="182">
        <v>1200</v>
      </c>
      <c r="K51" s="182">
        <v>1200</v>
      </c>
      <c r="M51" s="139" t="str">
        <f t="shared" si="5"/>
        <v>329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08008</v>
      </c>
      <c r="B52" s="143" t="str">
        <f>IF(C52="","",VLOOKUP('Opći dio'!$C$3,'Opći dio'!$L$6:$U$137,9,FALSE))</f>
        <v>Javni instituti</v>
      </c>
      <c r="C52" s="149">
        <v>31</v>
      </c>
      <c r="D52" s="144" t="str">
        <f t="shared" si="2"/>
        <v>Vlastiti prihodi</v>
      </c>
      <c r="E52" s="149">
        <v>3293</v>
      </c>
      <c r="F52" s="144" t="str">
        <f t="shared" si="3"/>
        <v>Reprezentacija</v>
      </c>
      <c r="G52" s="183" t="s">
        <v>797</v>
      </c>
      <c r="H52" s="144" t="str">
        <f t="shared" si="4"/>
        <v>REDOVNA DJELATNOST JAVNIH INSTITUTA (IZ EVIDENCIJSKIH PRIHODA)</v>
      </c>
      <c r="I52" s="182">
        <v>64587</v>
      </c>
      <c r="J52" s="182">
        <v>95500</v>
      </c>
      <c r="K52" s="182">
        <v>95500</v>
      </c>
      <c r="M52" s="139" t="str">
        <f t="shared" si="5"/>
        <v>329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08008</v>
      </c>
      <c r="B53" s="143" t="str">
        <f>IF(C53="","",VLOOKUP('Opći dio'!$C$3,'Opći dio'!$L$6:$U$137,9,FALSE))</f>
        <v>Javni instituti</v>
      </c>
      <c r="C53" s="149">
        <v>31</v>
      </c>
      <c r="D53" s="144" t="str">
        <f t="shared" si="2"/>
        <v>Vlastiti prihodi</v>
      </c>
      <c r="E53" s="149">
        <v>3294</v>
      </c>
      <c r="F53" s="144" t="str">
        <f t="shared" si="3"/>
        <v>Članarine i norme</v>
      </c>
      <c r="G53" s="183" t="s">
        <v>797</v>
      </c>
      <c r="H53" s="144" t="str">
        <f t="shared" si="4"/>
        <v>REDOVNA DJELATNOST JAVNIH INSTITUTA (IZ EVIDENCIJSKIH PRIHODA)</v>
      </c>
      <c r="I53" s="182">
        <v>5500</v>
      </c>
      <c r="J53" s="182">
        <v>5500</v>
      </c>
      <c r="K53" s="182">
        <v>5500</v>
      </c>
      <c r="M53" s="139" t="str">
        <f t="shared" si="5"/>
        <v>329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08008</v>
      </c>
      <c r="B54" s="143" t="str">
        <f>IF(C54="","",VLOOKUP('Opći dio'!$C$3,'Opći dio'!$L$6:$U$137,9,FALSE))</f>
        <v>Javni instituti</v>
      </c>
      <c r="C54" s="149">
        <v>31</v>
      </c>
      <c r="D54" s="144" t="str">
        <f t="shared" si="2"/>
        <v>Vlastiti prihodi</v>
      </c>
      <c r="E54" s="149">
        <v>3295</v>
      </c>
      <c r="F54" s="144" t="str">
        <f t="shared" si="3"/>
        <v>Pristojbe i naknade</v>
      </c>
      <c r="G54" s="183" t="s">
        <v>797</v>
      </c>
      <c r="H54" s="144" t="str">
        <f t="shared" si="4"/>
        <v>REDOVNA DJELATNOST JAVNIH INSTITUTA (IZ EVIDENCIJSKIH PRIHODA)</v>
      </c>
      <c r="I54" s="182">
        <v>1600</v>
      </c>
      <c r="J54" s="182">
        <v>1610</v>
      </c>
      <c r="K54" s="182">
        <v>1630</v>
      </c>
      <c r="M54" s="139" t="str">
        <f t="shared" si="5"/>
        <v>329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08008</v>
      </c>
      <c r="B55" s="143" t="str">
        <f>IF(C55="","",VLOOKUP('Opći dio'!$C$3,'Opći dio'!$L$6:$U$137,9,FALSE))</f>
        <v>Javni instituti</v>
      </c>
      <c r="C55" s="149">
        <v>31</v>
      </c>
      <c r="D55" s="144" t="str">
        <f t="shared" si="2"/>
        <v>Vlastiti prihodi</v>
      </c>
      <c r="E55" s="149">
        <v>3299</v>
      </c>
      <c r="F55" s="144" t="str">
        <f t="shared" si="3"/>
        <v>Ostali nespomenuti rashodi poslovanja</v>
      </c>
      <c r="G55" s="183" t="s">
        <v>797</v>
      </c>
      <c r="H55" s="144" t="str">
        <f t="shared" si="4"/>
        <v>REDOVNA DJELATNOST JAVNIH INSTITUTA (IZ EVIDENCIJSKIH PRIHODA)</v>
      </c>
      <c r="I55" s="182">
        <v>90000</v>
      </c>
      <c r="J55" s="182">
        <v>95000</v>
      </c>
      <c r="K55" s="182">
        <v>95000</v>
      </c>
      <c r="M55" s="139" t="str">
        <f t="shared" si="5"/>
        <v>329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08008</v>
      </c>
      <c r="B56" s="143" t="str">
        <f>IF(C56="","",VLOOKUP('Opći dio'!$C$3,'Opći dio'!$L$6:$U$137,9,FALSE))</f>
        <v>Javni instituti</v>
      </c>
      <c r="C56" s="149">
        <v>31</v>
      </c>
      <c r="D56" s="144" t="str">
        <f t="shared" si="2"/>
        <v>Vlastiti prihodi</v>
      </c>
      <c r="E56" s="149">
        <v>3431</v>
      </c>
      <c r="F56" s="144" t="str">
        <f t="shared" si="3"/>
        <v>Bankarske usluge i usluge platnog prometa</v>
      </c>
      <c r="G56" s="183" t="s">
        <v>797</v>
      </c>
      <c r="H56" s="144" t="str">
        <f t="shared" si="4"/>
        <v>REDOVNA DJELATNOST JAVNIH INSTITUTA (IZ EVIDENCIJSKIH PRIHODA)</v>
      </c>
      <c r="I56" s="182">
        <v>15500</v>
      </c>
      <c r="J56" s="182">
        <v>16600</v>
      </c>
      <c r="K56" s="182">
        <v>18600</v>
      </c>
      <c r="M56" s="139" t="str">
        <f t="shared" si="5"/>
        <v>343</v>
      </c>
      <c r="N56" s="139" t="str">
        <f t="shared" si="6"/>
        <v>34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08008</v>
      </c>
      <c r="B57" s="143" t="str">
        <f>IF(C57="","",VLOOKUP('Opći dio'!$C$3,'Opći dio'!$L$6:$U$137,9,FALSE))</f>
        <v>Javni instituti</v>
      </c>
      <c r="C57" s="149">
        <v>31</v>
      </c>
      <c r="D57" s="144" t="str">
        <f t="shared" si="2"/>
        <v>Vlastiti prihodi</v>
      </c>
      <c r="E57" s="149">
        <v>3432</v>
      </c>
      <c r="F57" s="144" t="str">
        <f t="shared" si="3"/>
        <v>Negativne tečajne razlike i razlike zbog primjene valutne kl</v>
      </c>
      <c r="G57" s="183" t="s">
        <v>797</v>
      </c>
      <c r="H57" s="144" t="str">
        <f t="shared" si="4"/>
        <v>REDOVNA DJELATNOST JAVNIH INSTITUTA (IZ EVIDENCIJSKIH PRIHODA)</v>
      </c>
      <c r="I57" s="182">
        <v>10100</v>
      </c>
      <c r="J57" s="182">
        <v>10500</v>
      </c>
      <c r="K57" s="182">
        <v>12500</v>
      </c>
      <c r="M57" s="139" t="str">
        <f t="shared" si="5"/>
        <v>343</v>
      </c>
      <c r="N57" s="139" t="str">
        <f t="shared" si="6"/>
        <v>34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08008</v>
      </c>
      <c r="B58" s="143" t="str">
        <f>IF(C58="","",VLOOKUP('Opći dio'!$C$3,'Opći dio'!$L$6:$U$137,9,FALSE))</f>
        <v>Javni instituti</v>
      </c>
      <c r="C58" s="149">
        <v>31</v>
      </c>
      <c r="D58" s="144" t="str">
        <f t="shared" si="2"/>
        <v>Vlastiti prihodi</v>
      </c>
      <c r="E58" s="149">
        <v>3434</v>
      </c>
      <c r="F58" s="144" t="str">
        <f t="shared" si="3"/>
        <v>Ostali nespomenuti financijski rashodi</v>
      </c>
      <c r="G58" s="183" t="s">
        <v>797</v>
      </c>
      <c r="H58" s="144" t="str">
        <f t="shared" si="4"/>
        <v>REDOVNA DJELATNOST JAVNIH INSTITUTA (IZ EVIDENCIJSKIH PRIHODA)</v>
      </c>
      <c r="I58" s="182">
        <v>44900</v>
      </c>
      <c r="J58" s="182">
        <v>0</v>
      </c>
      <c r="K58" s="182">
        <v>0</v>
      </c>
      <c r="M58" s="139" t="str">
        <f t="shared" si="5"/>
        <v>343</v>
      </c>
      <c r="N58" s="139" t="str">
        <f t="shared" si="6"/>
        <v>34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08008</v>
      </c>
      <c r="B59" s="143" t="str">
        <f>IF(C59="","",VLOOKUP('Opći dio'!$C$3,'Opći dio'!$L$6:$U$137,9,FALSE))</f>
        <v>Javni instituti</v>
      </c>
      <c r="C59" s="149">
        <v>31</v>
      </c>
      <c r="D59" s="144" t="str">
        <f t="shared" si="2"/>
        <v>Vlastiti prihodi</v>
      </c>
      <c r="E59" s="149">
        <v>4123</v>
      </c>
      <c r="F59" s="144" t="str">
        <f t="shared" si="3"/>
        <v>Licence</v>
      </c>
      <c r="G59" s="183" t="s">
        <v>797</v>
      </c>
      <c r="H59" s="144" t="str">
        <f t="shared" si="4"/>
        <v>REDOVNA DJELATNOST JAVNIH INSTITUTA (IZ EVIDENCIJSKIH PRIHODA)</v>
      </c>
      <c r="I59" s="182">
        <v>24300</v>
      </c>
      <c r="J59" s="182">
        <v>14300</v>
      </c>
      <c r="K59" s="182">
        <v>31540</v>
      </c>
      <c r="M59" s="139" t="str">
        <f t="shared" si="5"/>
        <v>412</v>
      </c>
      <c r="N59" s="139" t="str">
        <f t="shared" si="6"/>
        <v>41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08008</v>
      </c>
      <c r="B60" s="143" t="str">
        <f>IF(C60="","",VLOOKUP('Opći dio'!$C$3,'Opći dio'!$L$6:$U$137,9,FALSE))</f>
        <v>Javni instituti</v>
      </c>
      <c r="C60" s="149">
        <v>31</v>
      </c>
      <c r="D60" s="144" t="str">
        <f t="shared" si="2"/>
        <v>Vlastiti prihodi</v>
      </c>
      <c r="E60" s="149">
        <v>4221</v>
      </c>
      <c r="F60" s="144" t="str">
        <f t="shared" si="3"/>
        <v>Uredska oprema i namještaj</v>
      </c>
      <c r="G60" s="183" t="s">
        <v>797</v>
      </c>
      <c r="H60" s="144" t="str">
        <f t="shared" si="4"/>
        <v>REDOVNA DJELATNOST JAVNIH INSTITUTA (IZ EVIDENCIJSKIH PRIHODA)</v>
      </c>
      <c r="I60" s="182">
        <v>80000</v>
      </c>
      <c r="J60" s="182">
        <v>1091</v>
      </c>
      <c r="K60" s="182">
        <v>9420</v>
      </c>
      <c r="M60" s="139" t="str">
        <f t="shared" si="5"/>
        <v>422</v>
      </c>
      <c r="N60" s="139" t="str">
        <f t="shared" si="6"/>
        <v>42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08008</v>
      </c>
      <c r="B61" s="143" t="str">
        <f>IF(C61="","",VLOOKUP('Opći dio'!$C$3,'Opći dio'!$L$6:$U$137,9,FALSE))</f>
        <v>Javni instituti</v>
      </c>
      <c r="C61" s="149">
        <v>31</v>
      </c>
      <c r="D61" s="144" t="str">
        <f t="shared" si="2"/>
        <v>Vlastiti prihodi</v>
      </c>
      <c r="E61" s="149">
        <v>4221</v>
      </c>
      <c r="F61" s="144" t="str">
        <f t="shared" si="3"/>
        <v>Uredska oprema i namještaj</v>
      </c>
      <c r="G61" s="183" t="s">
        <v>797</v>
      </c>
      <c r="H61" s="144" t="str">
        <f t="shared" si="4"/>
        <v>REDOVNA DJELATNOST JAVNIH INSTITUTA (IZ EVIDENCIJSKIH PRIHODA)</v>
      </c>
      <c r="I61" s="182">
        <v>30000</v>
      </c>
      <c r="J61" s="182">
        <v>30000</v>
      </c>
      <c r="K61" s="182">
        <v>30000</v>
      </c>
      <c r="M61" s="139" t="str">
        <f t="shared" si="5"/>
        <v>422</v>
      </c>
      <c r="N61" s="139" t="str">
        <f t="shared" si="6"/>
        <v>42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08008</v>
      </c>
      <c r="B62" s="143" t="str">
        <f>IF(C62="","",VLOOKUP('Opći dio'!$C$3,'Opći dio'!$L$6:$U$137,9,FALSE))</f>
        <v>Javni instituti</v>
      </c>
      <c r="C62" s="149">
        <v>31</v>
      </c>
      <c r="D62" s="144" t="str">
        <f t="shared" si="2"/>
        <v>Vlastiti prihodi</v>
      </c>
      <c r="E62" s="149">
        <v>4241</v>
      </c>
      <c r="F62" s="144" t="str">
        <f t="shared" si="3"/>
        <v>Knjige</v>
      </c>
      <c r="G62" s="183" t="s">
        <v>797</v>
      </c>
      <c r="H62" s="144" t="str">
        <f t="shared" si="4"/>
        <v>REDOVNA DJELATNOST JAVNIH INSTITUTA (IZ EVIDENCIJSKIH PRIHODA)</v>
      </c>
      <c r="I62" s="182">
        <v>3000</v>
      </c>
      <c r="J62" s="182">
        <v>7300</v>
      </c>
      <c r="K62" s="182">
        <v>8300</v>
      </c>
      <c r="M62" s="139" t="str">
        <f t="shared" si="5"/>
        <v>424</v>
      </c>
      <c r="N62" s="139" t="str">
        <f t="shared" si="6"/>
        <v>42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08008</v>
      </c>
      <c r="B63" s="143" t="str">
        <f>IF(C63="","",VLOOKUP('Opći dio'!$C$3,'Opći dio'!$L$6:$U$137,9,FALSE))</f>
        <v>Javni instituti</v>
      </c>
      <c r="C63" s="149">
        <v>43</v>
      </c>
      <c r="D63" s="144" t="str">
        <f t="shared" si="2"/>
        <v>Ostali prihodi za posebne namjene</v>
      </c>
      <c r="E63" s="149">
        <v>3111</v>
      </c>
      <c r="F63" s="144" t="str">
        <f t="shared" si="3"/>
        <v>Plaće za redovan rad</v>
      </c>
      <c r="G63" s="183" t="s">
        <v>797</v>
      </c>
      <c r="H63" s="144" t="str">
        <f t="shared" si="4"/>
        <v>REDOVNA DJELATNOST JAVNIH INSTITUTA (IZ EVIDENCIJSKIH PRIHODA)</v>
      </c>
      <c r="I63" s="182">
        <v>455420</v>
      </c>
      <c r="J63" s="182">
        <v>140395</v>
      </c>
      <c r="K63" s="182">
        <v>0</v>
      </c>
      <c r="M63" s="139" t="str">
        <f t="shared" si="5"/>
        <v>311</v>
      </c>
      <c r="N63" s="139" t="str">
        <f t="shared" si="6"/>
        <v>31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08008</v>
      </c>
      <c r="B64" s="143" t="str">
        <f>IF(C64="","",VLOOKUP('Opći dio'!$C$3,'Opći dio'!$L$6:$U$137,9,FALSE))</f>
        <v>Javni instituti</v>
      </c>
      <c r="C64" s="149">
        <v>43</v>
      </c>
      <c r="D64" s="144" t="str">
        <f t="shared" si="2"/>
        <v>Ostali prihodi za posebne namjene</v>
      </c>
      <c r="E64" s="149">
        <v>3121</v>
      </c>
      <c r="F64" s="144" t="str">
        <f t="shared" si="3"/>
        <v>Ostali rashodi za zaposlene</v>
      </c>
      <c r="G64" s="183" t="s">
        <v>797</v>
      </c>
      <c r="H64" s="144" t="str">
        <f t="shared" si="4"/>
        <v>REDOVNA DJELATNOST JAVNIH INSTITUTA (IZ EVIDENCIJSKIH PRIHODA)</v>
      </c>
      <c r="I64" s="182">
        <v>11330</v>
      </c>
      <c r="J64" s="182">
        <v>4330</v>
      </c>
      <c r="K64" s="182">
        <v>0</v>
      </c>
      <c r="M64" s="139" t="str">
        <f t="shared" si="5"/>
        <v>312</v>
      </c>
      <c r="N64" s="139" t="str">
        <f t="shared" si="6"/>
        <v>31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08008</v>
      </c>
      <c r="B65" s="143" t="str">
        <f>IF(C65="","",VLOOKUP('Opći dio'!$C$3,'Opći dio'!$L$6:$U$137,9,FALSE))</f>
        <v>Javni instituti</v>
      </c>
      <c r="C65" s="149">
        <v>43</v>
      </c>
      <c r="D65" s="144" t="str">
        <f t="shared" si="2"/>
        <v>Ostali prihodi za posebne namjene</v>
      </c>
      <c r="E65" s="149">
        <v>3132</v>
      </c>
      <c r="F65" s="144" t="str">
        <f t="shared" si="3"/>
        <v>Doprinosi za obvezno zdravstveno osiguranje</v>
      </c>
      <c r="G65" s="183" t="s">
        <v>797</v>
      </c>
      <c r="H65" s="144" t="str">
        <f t="shared" si="4"/>
        <v>REDOVNA DJELATNOST JAVNIH INSTITUTA (IZ EVIDENCIJSKIH PRIHODA)</v>
      </c>
      <c r="I65" s="182">
        <v>75150</v>
      </c>
      <c r="J65" s="182">
        <v>23183</v>
      </c>
      <c r="K65" s="182">
        <v>0</v>
      </c>
      <c r="M65" s="139" t="str">
        <f t="shared" si="5"/>
        <v>313</v>
      </c>
      <c r="N65" s="139" t="str">
        <f t="shared" si="6"/>
        <v>31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08008</v>
      </c>
      <c r="B66" s="143" t="str">
        <f>IF(C66="","",VLOOKUP('Opći dio'!$C$3,'Opći dio'!$L$6:$U$137,9,FALSE))</f>
        <v>Javni instituti</v>
      </c>
      <c r="C66" s="149">
        <v>43</v>
      </c>
      <c r="D66" s="144" t="str">
        <f t="shared" si="2"/>
        <v>Ostali prihodi za posebne namjene</v>
      </c>
      <c r="E66" s="149">
        <v>3212</v>
      </c>
      <c r="F66" s="144" t="str">
        <f t="shared" si="3"/>
        <v>Naknade za prijevoz, za rad na terenu i odvojeni život</v>
      </c>
      <c r="G66" s="183" t="s">
        <v>797</v>
      </c>
      <c r="H66" s="144" t="str">
        <f t="shared" si="4"/>
        <v>REDOVNA DJELATNOST JAVNIH INSTITUTA (IZ EVIDENCIJSKIH PRIHODA)</v>
      </c>
      <c r="I66" s="182">
        <v>25100</v>
      </c>
      <c r="J66" s="182">
        <v>25517</v>
      </c>
      <c r="K66" s="182">
        <v>0</v>
      </c>
      <c r="M66" s="139" t="str">
        <f t="shared" si="5"/>
        <v>321</v>
      </c>
      <c r="N66" s="139" t="str">
        <f t="shared" si="6"/>
        <v>32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08008</v>
      </c>
      <c r="B67" s="143" t="str">
        <f>IF(C67="","",VLOOKUP('Opći dio'!$C$3,'Opći dio'!$L$6:$U$137,9,FALSE))</f>
        <v>Javni instituti</v>
      </c>
      <c r="C67" s="149">
        <v>43</v>
      </c>
      <c r="D67" s="144" t="str">
        <f t="shared" si="2"/>
        <v>Ostali prihodi za posebne namjene</v>
      </c>
      <c r="E67" s="149">
        <v>3211</v>
      </c>
      <c r="F67" s="144" t="str">
        <f t="shared" si="3"/>
        <v>Službena putovanja</v>
      </c>
      <c r="G67" s="183" t="s">
        <v>797</v>
      </c>
      <c r="H67" s="144" t="str">
        <f t="shared" si="4"/>
        <v>REDOVNA DJELATNOST JAVNIH INSTITUTA (IZ EVIDENCIJSKIH PRIHODA)</v>
      </c>
      <c r="I67" s="182">
        <v>49000</v>
      </c>
      <c r="J67" s="182">
        <v>48130</v>
      </c>
      <c r="K67" s="182">
        <v>35500</v>
      </c>
      <c r="M67" s="139" t="str">
        <f t="shared" si="5"/>
        <v>321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08008</v>
      </c>
      <c r="B68" s="143" t="str">
        <f>IF(C68="","",VLOOKUP('Opći dio'!$C$3,'Opći dio'!$L$6:$U$137,9,FALSE))</f>
        <v>Javni instituti</v>
      </c>
      <c r="C68" s="149">
        <v>43</v>
      </c>
      <c r="D68" s="144" t="str">
        <f t="shared" ref="D68:D131" si="11">IFERROR(VLOOKUP(C68,$O$6:$P$23,2,FALSE),"")</f>
        <v>Ostali prihodi za posebne namjene</v>
      </c>
      <c r="E68" s="149">
        <v>3213</v>
      </c>
      <c r="F68" s="144" t="str">
        <f t="shared" ref="F68:F131" si="12">IFERROR(VLOOKUP(E68,$R$5:$T$129,2,FALSE),"")</f>
        <v>Stručno usavršavanje zaposlenika</v>
      </c>
      <c r="G68" s="183" t="s">
        <v>797</v>
      </c>
      <c r="H68" s="144" t="str">
        <f t="shared" ref="H68:H131" si="13">IFERROR(VLOOKUP(G68,$X$6:$Y$297,2,FALSE),"")</f>
        <v>REDOVNA DJELATNOST JAVNIH INSTITUTA (IZ EVIDENCIJSKIH PRIHODA)</v>
      </c>
      <c r="I68" s="182">
        <v>15000</v>
      </c>
      <c r="J68" s="182">
        <v>15000</v>
      </c>
      <c r="K68" s="182">
        <v>18500</v>
      </c>
      <c r="M68" s="139" t="str">
        <f t="shared" ref="M68:M131" si="14">LEFT(E68,3)</f>
        <v>321</v>
      </c>
      <c r="N68" s="139" t="str">
        <f t="shared" ref="N68:N131" si="15">LEFT(E68,2)</f>
        <v>32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08008</v>
      </c>
      <c r="B69" s="143" t="str">
        <f>IF(C69="","",VLOOKUP('Opći dio'!$C$3,'Opći dio'!$L$6:$U$137,9,FALSE))</f>
        <v>Javni instituti</v>
      </c>
      <c r="C69" s="149">
        <v>43</v>
      </c>
      <c r="D69" s="144" t="str">
        <f t="shared" si="11"/>
        <v>Ostali prihodi za posebne namjene</v>
      </c>
      <c r="E69" s="149">
        <v>3235</v>
      </c>
      <c r="F69" s="144" t="str">
        <f t="shared" si="12"/>
        <v>Zakupnine i najamnine</v>
      </c>
      <c r="G69" s="183" t="s">
        <v>797</v>
      </c>
      <c r="H69" s="144" t="str">
        <f t="shared" si="13"/>
        <v>REDOVNA DJELATNOST JAVNIH INSTITUTA (IZ EVIDENCIJSKIH PRIHODA)</v>
      </c>
      <c r="I69" s="182">
        <v>1500</v>
      </c>
      <c r="J69" s="182">
        <v>21500</v>
      </c>
      <c r="K69" s="182">
        <v>1500</v>
      </c>
      <c r="M69" s="139" t="str">
        <f t="shared" si="14"/>
        <v>323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08008</v>
      </c>
      <c r="B70" s="143" t="str">
        <f>IF(C70="","",VLOOKUP('Opći dio'!$C$3,'Opći dio'!$L$6:$U$137,9,FALSE))</f>
        <v>Javni instituti</v>
      </c>
      <c r="C70" s="149">
        <v>43</v>
      </c>
      <c r="D70" s="144" t="str">
        <f t="shared" si="11"/>
        <v>Ostali prihodi za posebne namjene</v>
      </c>
      <c r="E70" s="149">
        <v>3237</v>
      </c>
      <c r="F70" s="144" t="str">
        <f t="shared" si="12"/>
        <v>Intelektualne i osobne usluge</v>
      </c>
      <c r="G70" s="183" t="s">
        <v>797</v>
      </c>
      <c r="H70" s="144" t="str">
        <f t="shared" si="13"/>
        <v>REDOVNA DJELATNOST JAVNIH INSTITUTA (IZ EVIDENCIJSKIH PRIHODA)</v>
      </c>
      <c r="I70" s="182">
        <v>7500</v>
      </c>
      <c r="J70" s="182">
        <v>0</v>
      </c>
      <c r="K70" s="182">
        <v>0</v>
      </c>
      <c r="M70" s="139" t="str">
        <f t="shared" si="14"/>
        <v>323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08008</v>
      </c>
      <c r="B71" s="143" t="str">
        <f>IF(C71="","",VLOOKUP('Opći dio'!$C$3,'Opći dio'!$L$6:$U$137,9,FALSE))</f>
        <v>Javni instituti</v>
      </c>
      <c r="C71" s="149">
        <v>43</v>
      </c>
      <c r="D71" s="144" t="str">
        <f t="shared" si="11"/>
        <v>Ostali prihodi za posebne namjene</v>
      </c>
      <c r="E71" s="149">
        <v>3239</v>
      </c>
      <c r="F71" s="144" t="str">
        <f t="shared" si="12"/>
        <v>Ostale usluge</v>
      </c>
      <c r="G71" s="183" t="s">
        <v>797</v>
      </c>
      <c r="H71" s="144" t="str">
        <f t="shared" si="13"/>
        <v>REDOVNA DJELATNOST JAVNIH INSTITUTA (IZ EVIDENCIJSKIH PRIHODA)</v>
      </c>
      <c r="I71" s="182">
        <v>0</v>
      </c>
      <c r="J71" s="182">
        <v>1000</v>
      </c>
      <c r="K71" s="182">
        <v>0</v>
      </c>
      <c r="M71" s="139" t="str">
        <f t="shared" si="14"/>
        <v>323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08008</v>
      </c>
      <c r="B72" s="143" t="str">
        <f>IF(C72="","",VLOOKUP('Opći dio'!$C$3,'Opći dio'!$L$6:$U$137,9,FALSE))</f>
        <v>Javni instituti</v>
      </c>
      <c r="C72" s="149">
        <v>43</v>
      </c>
      <c r="D72" s="144" t="str">
        <f t="shared" si="11"/>
        <v>Ostali prihodi za posebne namjene</v>
      </c>
      <c r="E72" s="149">
        <v>3241</v>
      </c>
      <c r="F72" s="144" t="str">
        <f t="shared" si="12"/>
        <v>Naknade troškova osobama izvan radnog odnosa</v>
      </c>
      <c r="G72" s="183" t="s">
        <v>797</v>
      </c>
      <c r="H72" s="144" t="str">
        <f t="shared" si="13"/>
        <v>REDOVNA DJELATNOST JAVNIH INSTITUTA (IZ EVIDENCIJSKIH PRIHODA)</v>
      </c>
      <c r="I72" s="182">
        <v>20000</v>
      </c>
      <c r="J72" s="182">
        <v>20000</v>
      </c>
      <c r="K72" s="182">
        <v>19000</v>
      </c>
      <c r="M72" s="139" t="str">
        <f t="shared" si="14"/>
        <v>324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08008</v>
      </c>
      <c r="B73" s="143" t="str">
        <f>IF(C73="","",VLOOKUP('Opći dio'!$C$3,'Opći dio'!$L$6:$U$137,9,FALSE))</f>
        <v>Javni instituti</v>
      </c>
      <c r="C73" s="149">
        <v>43</v>
      </c>
      <c r="D73" s="144" t="str">
        <f t="shared" si="11"/>
        <v>Ostali prihodi za posebne namjene</v>
      </c>
      <c r="E73" s="149">
        <v>3293</v>
      </c>
      <c r="F73" s="144" t="str">
        <f t="shared" si="12"/>
        <v>Reprezentacija</v>
      </c>
      <c r="G73" s="183" t="s">
        <v>797</v>
      </c>
      <c r="H73" s="144" t="str">
        <f t="shared" si="13"/>
        <v>REDOVNA DJELATNOST JAVNIH INSTITUTA (IZ EVIDENCIJSKIH PRIHODA)</v>
      </c>
      <c r="I73" s="182">
        <v>500</v>
      </c>
      <c r="J73" s="182">
        <v>1500</v>
      </c>
      <c r="K73" s="182">
        <v>1500</v>
      </c>
      <c r="M73" s="139" t="str">
        <f t="shared" si="14"/>
        <v>329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08008</v>
      </c>
      <c r="B74" s="143" t="str">
        <f>IF(C74="","",VLOOKUP('Opći dio'!$C$3,'Opći dio'!$L$6:$U$137,9,FALSE))</f>
        <v>Javni instituti</v>
      </c>
      <c r="C74" s="149">
        <v>43</v>
      </c>
      <c r="D74" s="144" t="str">
        <f t="shared" si="11"/>
        <v>Ostali prihodi za posebne namjene</v>
      </c>
      <c r="E74" s="149">
        <v>3431</v>
      </c>
      <c r="F74" s="144" t="str">
        <f t="shared" si="12"/>
        <v>Bankarske usluge i usluge platnog prometa</v>
      </c>
      <c r="G74" s="183" t="s">
        <v>797</v>
      </c>
      <c r="H74" s="144" t="str">
        <f t="shared" si="13"/>
        <v>REDOVNA DJELATNOST JAVNIH INSTITUTA (IZ EVIDENCIJSKIH PRIHODA)</v>
      </c>
      <c r="I74" s="182">
        <v>1500</v>
      </c>
      <c r="J74" s="182">
        <v>1000</v>
      </c>
      <c r="K74" s="182">
        <v>500</v>
      </c>
      <c r="M74" s="139" t="str">
        <f t="shared" si="14"/>
        <v>343</v>
      </c>
      <c r="N74" s="139" t="str">
        <f t="shared" si="15"/>
        <v>34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08008</v>
      </c>
      <c r="B75" s="143" t="str">
        <f>IF(C75="","",VLOOKUP('Opći dio'!$C$3,'Opći dio'!$L$6:$U$137,9,FALSE))</f>
        <v>Javni instituti</v>
      </c>
      <c r="C75" s="149">
        <v>43</v>
      </c>
      <c r="D75" s="144" t="str">
        <f t="shared" si="11"/>
        <v>Ostali prihodi za posebne namjene</v>
      </c>
      <c r="E75" s="149">
        <v>3432</v>
      </c>
      <c r="F75" s="144" t="str">
        <f t="shared" si="12"/>
        <v>Negativne tečajne razlike i razlike zbog primjene valutne kl</v>
      </c>
      <c r="G75" s="183" t="s">
        <v>797</v>
      </c>
      <c r="H75" s="144" t="str">
        <f t="shared" si="13"/>
        <v>REDOVNA DJELATNOST JAVNIH INSTITUTA (IZ EVIDENCIJSKIH PRIHODA)</v>
      </c>
      <c r="I75" s="182">
        <v>2500</v>
      </c>
      <c r="J75" s="182">
        <v>2000</v>
      </c>
      <c r="K75" s="182">
        <v>1500</v>
      </c>
      <c r="M75" s="139" t="str">
        <f t="shared" si="14"/>
        <v>343</v>
      </c>
      <c r="N75" s="139" t="str">
        <f t="shared" si="15"/>
        <v>34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08008</v>
      </c>
      <c r="B76" s="143" t="str">
        <f>IF(C76="","",VLOOKUP('Opći dio'!$C$3,'Opći dio'!$L$6:$U$137,9,FALSE))</f>
        <v>Javni instituti</v>
      </c>
      <c r="C76" s="149">
        <v>43</v>
      </c>
      <c r="D76" s="144" t="str">
        <f t="shared" si="11"/>
        <v>Ostali prihodi za posebne namjene</v>
      </c>
      <c r="E76" s="149">
        <v>4241</v>
      </c>
      <c r="F76" s="144" t="str">
        <f t="shared" si="12"/>
        <v>Knjige</v>
      </c>
      <c r="G76" s="183" t="s">
        <v>797</v>
      </c>
      <c r="H76" s="144" t="str">
        <f t="shared" si="13"/>
        <v>REDOVNA DJELATNOST JAVNIH INSTITUTA (IZ EVIDENCIJSKIH PRIHODA)</v>
      </c>
      <c r="I76" s="182">
        <v>4000</v>
      </c>
      <c r="J76" s="182">
        <v>0</v>
      </c>
      <c r="K76" s="182">
        <v>0</v>
      </c>
      <c r="M76" s="139" t="str">
        <f t="shared" si="14"/>
        <v>424</v>
      </c>
      <c r="N76" s="139" t="str">
        <f t="shared" si="15"/>
        <v>42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08008</v>
      </c>
      <c r="B77" s="143" t="str">
        <f>IF(C77="","",VLOOKUP('Opći dio'!$C$3,'Opći dio'!$L$6:$U$137,9,FALSE))</f>
        <v>Javni instituti</v>
      </c>
      <c r="C77" s="149">
        <v>61</v>
      </c>
      <c r="D77" s="144" t="str">
        <f t="shared" si="11"/>
        <v>Donacije</v>
      </c>
      <c r="E77" s="149">
        <v>3111</v>
      </c>
      <c r="F77" s="144" t="str">
        <f t="shared" si="12"/>
        <v>Plaće za redovan rad</v>
      </c>
      <c r="G77" s="183" t="s">
        <v>797</v>
      </c>
      <c r="H77" s="144" t="str">
        <f t="shared" si="13"/>
        <v>REDOVNA DJELATNOST JAVNIH INSTITUTA (IZ EVIDENCIJSKIH PRIHODA)</v>
      </c>
      <c r="I77" s="182">
        <v>175000</v>
      </c>
      <c r="J77" s="182">
        <v>185000</v>
      </c>
      <c r="K77" s="182">
        <v>144000</v>
      </c>
      <c r="M77" s="139" t="str">
        <f t="shared" si="14"/>
        <v>311</v>
      </c>
      <c r="N77" s="139" t="str">
        <f t="shared" si="15"/>
        <v>31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08008</v>
      </c>
      <c r="B78" s="143" t="str">
        <f>IF(C78="","",VLOOKUP('Opći dio'!$C$3,'Opći dio'!$L$6:$U$137,9,FALSE))</f>
        <v>Javni instituti</v>
      </c>
      <c r="C78" s="149">
        <v>61</v>
      </c>
      <c r="D78" s="144" t="str">
        <f t="shared" si="11"/>
        <v>Donacije</v>
      </c>
      <c r="E78" s="149">
        <v>3132</v>
      </c>
      <c r="F78" s="144" t="str">
        <f t="shared" si="12"/>
        <v>Doprinosi za obvezno zdravstveno osiguranje</v>
      </c>
      <c r="G78" s="183" t="s">
        <v>797</v>
      </c>
      <c r="H78" s="144" t="str">
        <f t="shared" si="13"/>
        <v>REDOVNA DJELATNOST JAVNIH INSTITUTA (IZ EVIDENCIJSKIH PRIHODA)</v>
      </c>
      <c r="I78" s="182">
        <v>28900</v>
      </c>
      <c r="J78" s="182">
        <v>30525</v>
      </c>
      <c r="K78" s="182">
        <v>23760</v>
      </c>
      <c r="M78" s="139" t="str">
        <f t="shared" si="14"/>
        <v>313</v>
      </c>
      <c r="N78" s="139" t="str">
        <f t="shared" si="15"/>
        <v>31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08008</v>
      </c>
      <c r="B79" s="143" t="str">
        <f>IF(C79="","",VLOOKUP('Opći dio'!$C$3,'Opći dio'!$L$6:$U$137,9,FALSE))</f>
        <v>Javni instituti</v>
      </c>
      <c r="C79" s="149">
        <v>61</v>
      </c>
      <c r="D79" s="144" t="str">
        <f t="shared" si="11"/>
        <v>Donacije</v>
      </c>
      <c r="E79" s="149">
        <v>3212</v>
      </c>
      <c r="F79" s="144" t="str">
        <f t="shared" si="12"/>
        <v>Naknade za prijevoz, za rad na terenu i odvojeni život</v>
      </c>
      <c r="G79" s="183" t="s">
        <v>797</v>
      </c>
      <c r="H79" s="144" t="str">
        <f t="shared" si="13"/>
        <v>REDOVNA DJELATNOST JAVNIH INSTITUTA (IZ EVIDENCIJSKIH PRIHODA)</v>
      </c>
      <c r="I79" s="182">
        <v>3200</v>
      </c>
      <c r="J79" s="182">
        <v>3190</v>
      </c>
      <c r="K79" s="182">
        <v>3190</v>
      </c>
      <c r="M79" s="139" t="str">
        <f t="shared" si="14"/>
        <v>321</v>
      </c>
      <c r="N79" s="139" t="str">
        <f t="shared" si="15"/>
        <v>32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08008</v>
      </c>
      <c r="B80" s="143" t="str">
        <f>IF(C80="","",VLOOKUP('Opći dio'!$C$3,'Opći dio'!$L$6:$U$137,9,FALSE))</f>
        <v>Javni instituti</v>
      </c>
      <c r="C80" s="149">
        <v>61</v>
      </c>
      <c r="D80" s="144" t="str">
        <f t="shared" si="11"/>
        <v>Donacije</v>
      </c>
      <c r="E80" s="149">
        <v>3211</v>
      </c>
      <c r="F80" s="144" t="str">
        <f t="shared" si="12"/>
        <v>Službena putovanja</v>
      </c>
      <c r="G80" s="183" t="s">
        <v>797</v>
      </c>
      <c r="H80" s="144" t="str">
        <f t="shared" si="13"/>
        <v>REDOVNA DJELATNOST JAVNIH INSTITUTA (IZ EVIDENCIJSKIH PRIHODA)</v>
      </c>
      <c r="I80" s="182">
        <v>17700</v>
      </c>
      <c r="J80" s="182">
        <v>25800</v>
      </c>
      <c r="K80" s="182">
        <v>0</v>
      </c>
      <c r="M80" s="139" t="str">
        <f t="shared" si="14"/>
        <v>321</v>
      </c>
      <c r="N80" s="139" t="str">
        <f t="shared" si="15"/>
        <v>32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08008</v>
      </c>
      <c r="B81" s="143" t="str">
        <f>IF(C81="","",VLOOKUP('Opći dio'!$C$3,'Opći dio'!$L$6:$U$137,9,FALSE))</f>
        <v>Javni instituti</v>
      </c>
      <c r="C81" s="149">
        <v>61</v>
      </c>
      <c r="D81" s="144" t="str">
        <f t="shared" si="11"/>
        <v>Donacije</v>
      </c>
      <c r="E81" s="149">
        <v>3235</v>
      </c>
      <c r="F81" s="144" t="str">
        <f t="shared" si="12"/>
        <v>Zakupnine i najamnine</v>
      </c>
      <c r="G81" s="183" t="s">
        <v>797</v>
      </c>
      <c r="H81" s="144" t="str">
        <f t="shared" si="13"/>
        <v>REDOVNA DJELATNOST JAVNIH INSTITUTA (IZ EVIDENCIJSKIH PRIHODA)</v>
      </c>
      <c r="I81" s="182">
        <v>40950</v>
      </c>
      <c r="J81" s="182">
        <v>0</v>
      </c>
      <c r="K81" s="182">
        <v>0</v>
      </c>
      <c r="M81" s="139" t="str">
        <f t="shared" si="14"/>
        <v>323</v>
      </c>
      <c r="N81" s="139" t="str">
        <f t="shared" si="15"/>
        <v>32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08008</v>
      </c>
      <c r="B82" s="143" t="str">
        <f>IF(C82="","",VLOOKUP('Opći dio'!$C$3,'Opći dio'!$L$6:$U$137,9,FALSE))</f>
        <v>Javni instituti</v>
      </c>
      <c r="C82" s="149">
        <v>61</v>
      </c>
      <c r="D82" s="144" t="str">
        <f t="shared" si="11"/>
        <v>Donacije</v>
      </c>
      <c r="E82" s="149">
        <v>3237</v>
      </c>
      <c r="F82" s="144" t="str">
        <f t="shared" si="12"/>
        <v>Intelektualne i osobne usluge</v>
      </c>
      <c r="G82" s="183" t="s">
        <v>797</v>
      </c>
      <c r="H82" s="144" t="str">
        <f t="shared" si="13"/>
        <v>REDOVNA DJELATNOST JAVNIH INSTITUTA (IZ EVIDENCIJSKIH PRIHODA)</v>
      </c>
      <c r="I82" s="182">
        <v>34375</v>
      </c>
      <c r="J82" s="182">
        <v>18375</v>
      </c>
      <c r="K82" s="182">
        <v>9375</v>
      </c>
      <c r="M82" s="139" t="str">
        <f t="shared" si="14"/>
        <v>323</v>
      </c>
      <c r="N82" s="139" t="str">
        <f t="shared" si="15"/>
        <v>32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08008</v>
      </c>
      <c r="B83" s="143" t="str">
        <f>IF(C83="","",VLOOKUP('Opći dio'!$C$3,'Opći dio'!$L$6:$U$137,9,FALSE))</f>
        <v>Javni instituti</v>
      </c>
      <c r="C83" s="149">
        <v>61</v>
      </c>
      <c r="D83" s="144" t="str">
        <f t="shared" si="11"/>
        <v>Donacije</v>
      </c>
      <c r="E83" s="149">
        <v>3239</v>
      </c>
      <c r="F83" s="144" t="str">
        <f t="shared" si="12"/>
        <v>Ostale usluge</v>
      </c>
      <c r="G83" s="183" t="s">
        <v>797</v>
      </c>
      <c r="H83" s="144" t="str">
        <f t="shared" si="13"/>
        <v>REDOVNA DJELATNOST JAVNIH INSTITUTA (IZ EVIDENCIJSKIH PRIHODA)</v>
      </c>
      <c r="I83" s="182">
        <v>7340</v>
      </c>
      <c r="J83" s="182">
        <v>7375</v>
      </c>
      <c r="K83" s="182">
        <v>0</v>
      </c>
      <c r="M83" s="139" t="str">
        <f t="shared" si="14"/>
        <v>323</v>
      </c>
      <c r="N83" s="139" t="str">
        <f t="shared" si="15"/>
        <v>32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08008</v>
      </c>
      <c r="B84" s="143" t="str">
        <f>IF(C84="","",VLOOKUP('Opći dio'!$C$3,'Opći dio'!$L$6:$U$137,9,FALSE))</f>
        <v>Javni instituti</v>
      </c>
      <c r="C84" s="149">
        <v>61</v>
      </c>
      <c r="D84" s="144" t="str">
        <f t="shared" si="11"/>
        <v>Donacije</v>
      </c>
      <c r="E84" s="149">
        <v>3241</v>
      </c>
      <c r="F84" s="144" t="str">
        <f t="shared" si="12"/>
        <v>Naknade troškova osobama izvan radnog odnosa</v>
      </c>
      <c r="G84" s="183" t="s">
        <v>797</v>
      </c>
      <c r="H84" s="144" t="str">
        <f t="shared" si="13"/>
        <v>REDOVNA DJELATNOST JAVNIH INSTITUTA (IZ EVIDENCIJSKIH PRIHODA)</v>
      </c>
      <c r="I84" s="182">
        <v>5400</v>
      </c>
      <c r="J84" s="182">
        <v>5400</v>
      </c>
      <c r="K84" s="182">
        <v>0</v>
      </c>
      <c r="M84" s="139" t="str">
        <f t="shared" si="14"/>
        <v>324</v>
      </c>
      <c r="N84" s="139" t="str">
        <f t="shared" si="15"/>
        <v>32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08008</v>
      </c>
      <c r="B85" s="143" t="str">
        <f>IF(C85="","",VLOOKUP('Opći dio'!$C$3,'Opći dio'!$L$6:$U$137,9,FALSE))</f>
        <v>Javni instituti</v>
      </c>
      <c r="C85" s="149">
        <v>61</v>
      </c>
      <c r="D85" s="144" t="str">
        <f t="shared" si="11"/>
        <v>Donacije</v>
      </c>
      <c r="E85" s="149">
        <v>3293</v>
      </c>
      <c r="F85" s="144" t="str">
        <f t="shared" si="12"/>
        <v>Reprezentacija</v>
      </c>
      <c r="G85" s="183" t="s">
        <v>797</v>
      </c>
      <c r="H85" s="144" t="str">
        <f t="shared" si="13"/>
        <v>REDOVNA DJELATNOST JAVNIH INSTITUTA (IZ EVIDENCIJSKIH PRIHODA)</v>
      </c>
      <c r="I85" s="182">
        <v>32800</v>
      </c>
      <c r="J85" s="182">
        <v>0</v>
      </c>
      <c r="K85" s="182">
        <v>0</v>
      </c>
      <c r="M85" s="139" t="str">
        <f t="shared" si="14"/>
        <v>329</v>
      </c>
      <c r="N85" s="139" t="str">
        <f t="shared" si="15"/>
        <v>32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08008</v>
      </c>
      <c r="B86" s="143" t="str">
        <f>IF(C86="","",VLOOKUP('Opći dio'!$C$3,'Opći dio'!$L$6:$U$137,9,FALSE))</f>
        <v>Javni instituti</v>
      </c>
      <c r="C86" s="149">
        <v>61</v>
      </c>
      <c r="D86" s="144" t="str">
        <f t="shared" si="11"/>
        <v>Donacije</v>
      </c>
      <c r="E86" s="149">
        <v>3431</v>
      </c>
      <c r="F86" s="144" t="str">
        <f t="shared" si="12"/>
        <v>Bankarske usluge i usluge platnog prometa</v>
      </c>
      <c r="G86" s="183" t="s">
        <v>797</v>
      </c>
      <c r="H86" s="144" t="str">
        <f t="shared" si="13"/>
        <v>REDOVNA DJELATNOST JAVNIH INSTITUTA (IZ EVIDENCIJSKIH PRIHODA)</v>
      </c>
      <c r="I86" s="182">
        <v>1000</v>
      </c>
      <c r="J86" s="182">
        <v>1000</v>
      </c>
      <c r="K86" s="182">
        <v>200</v>
      </c>
      <c r="M86" s="139" t="str">
        <f t="shared" si="14"/>
        <v>343</v>
      </c>
      <c r="N86" s="139" t="str">
        <f t="shared" si="15"/>
        <v>34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08008</v>
      </c>
      <c r="B87" s="143" t="str">
        <f>IF(C87="","",VLOOKUP('Opći dio'!$C$3,'Opći dio'!$L$6:$U$137,9,FALSE))</f>
        <v>Javni instituti</v>
      </c>
      <c r="C87" s="149">
        <v>61</v>
      </c>
      <c r="D87" s="144" t="str">
        <f t="shared" si="11"/>
        <v>Donacije</v>
      </c>
      <c r="E87" s="149">
        <v>3432</v>
      </c>
      <c r="F87" s="144" t="str">
        <f t="shared" si="12"/>
        <v>Negativne tečajne razlike i razlike zbog primjene valutne kl</v>
      </c>
      <c r="G87" s="183" t="s">
        <v>797</v>
      </c>
      <c r="H87" s="144" t="str">
        <f t="shared" si="13"/>
        <v>REDOVNA DJELATNOST JAVNIH INSTITUTA (IZ EVIDENCIJSKIH PRIHODA)</v>
      </c>
      <c r="I87" s="182">
        <v>2000</v>
      </c>
      <c r="J87" s="182">
        <v>2000</v>
      </c>
      <c r="K87" s="182">
        <v>800</v>
      </c>
      <c r="M87" s="139" t="str">
        <f t="shared" si="14"/>
        <v>343</v>
      </c>
      <c r="N87" s="139" t="str">
        <f t="shared" si="15"/>
        <v>34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08008</v>
      </c>
      <c r="B88" s="143" t="str">
        <f>IF(C88="","",VLOOKUP('Opći dio'!$C$3,'Opći dio'!$L$6:$U$137,9,FALSE))</f>
        <v>Javni instituti</v>
      </c>
      <c r="C88" s="149">
        <v>61</v>
      </c>
      <c r="D88" s="144" t="str">
        <f t="shared" si="11"/>
        <v>Donacije</v>
      </c>
      <c r="E88" s="149">
        <v>4123</v>
      </c>
      <c r="F88" s="144" t="str">
        <f t="shared" si="12"/>
        <v>Licence</v>
      </c>
      <c r="G88" s="183" t="s">
        <v>797</v>
      </c>
      <c r="H88" s="144" t="str">
        <f t="shared" si="13"/>
        <v>REDOVNA DJELATNOST JAVNIH INSTITUTA (IZ EVIDENCIJSKIH PRIHODA)</v>
      </c>
      <c r="I88" s="182">
        <v>16335</v>
      </c>
      <c r="J88" s="182">
        <v>16335</v>
      </c>
      <c r="K88" s="182">
        <v>0</v>
      </c>
      <c r="M88" s="139" t="str">
        <f t="shared" si="14"/>
        <v>412</v>
      </c>
      <c r="N88" s="139" t="str">
        <f t="shared" si="15"/>
        <v>41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</sheetData>
  <sheetProtection algorithmName="SHA-512" hashValue="yPak/NvaTUwZ8e9+05Fi5seQ8hYcXDXASNUH4v51O+0mAOsd+ZR2pHli8g47IhhJ0atV0HXpR2mgLWdVGkz7Sg==" saltValue="z4571xkwZLqswSj4X0Rfzw==" spinCount="100000" sheet="1" selectLockedCells="1"/>
  <sortState xmlns:xlrd2="http://schemas.microsoft.com/office/spreadsheetml/2017/richdata2"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E501" sqref="E501"/>
    </sheetView>
  </sheetViews>
  <sheetFormatPr defaultColWidth="0" defaultRowHeight="14.4" zeroHeight="1"/>
  <cols>
    <col min="1" max="1" width="11.5546875" style="139" customWidth="1"/>
    <col min="2" max="2" width="32.109375" style="139" customWidth="1"/>
    <col min="3" max="3" width="11.33203125" style="139" customWidth="1"/>
    <col min="4" max="4" width="25.44140625" style="139" customWidth="1"/>
    <col min="5" max="5" width="16.44140625" style="139" customWidth="1"/>
    <col min="6" max="6" width="27.109375" style="139" customWidth="1"/>
    <col min="7" max="7" width="16.44140625" style="140" customWidth="1"/>
    <col min="8" max="8" width="15.6640625" style="140" customWidth="1"/>
    <col min="9" max="9" width="15.109375" style="140" customWidth="1"/>
    <col min="10" max="10" width="33.6640625" style="140" customWidth="1"/>
    <col min="11" max="12" width="9.5546875" style="140" customWidth="1"/>
    <col min="13" max="13" width="15.109375" style="140" customWidth="1"/>
    <col min="14" max="14" width="18.33203125" style="140" customWidth="1"/>
    <col min="15" max="15" width="9.109375" style="139" customWidth="1"/>
    <col min="16" max="18" width="9.109375" style="139" hidden="1" customWidth="1"/>
    <col min="19" max="19" width="46.5546875" style="139" hidden="1" customWidth="1"/>
    <col min="20" max="21" width="9.109375" style="139" hidden="1" customWidth="1"/>
    <col min="22" max="22" width="58.88671875" style="139" hidden="1" customWidth="1"/>
    <col min="23" max="26" width="9.109375" style="139" hidden="1" customWidth="1"/>
    <col min="27" max="27" width="14.6640625" style="139" hidden="1" customWidth="1"/>
    <col min="28" max="16384" width="9.10937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57.6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/>
      <c r="B3" s="144" t="str">
        <f t="shared" ref="B3" si="0">IFERROR(VLOOKUP(A3,$R$6:$S$23,2,FALSE),"")</f>
        <v/>
      </c>
      <c r="C3" s="149"/>
      <c r="D3" s="144" t="str">
        <f>IFERROR(VLOOKUP(C3,$U$5:$W$129,2,FALSE),"")</f>
        <v/>
      </c>
      <c r="E3" s="183"/>
      <c r="F3" s="144" t="str">
        <f>IFERROR(VLOOKUP(E3,$AA$6:$AB$1018,2,FALSE),"")</f>
        <v/>
      </c>
      <c r="G3" s="182"/>
      <c r="H3" s="182"/>
      <c r="I3" s="182"/>
      <c r="J3" s="198"/>
      <c r="K3" s="197"/>
      <c r="L3" s="197"/>
      <c r="M3" s="198"/>
      <c r="N3" s="198"/>
      <c r="P3" s="139" t="str">
        <f>LEFT(C3,3)</f>
        <v/>
      </c>
      <c r="Q3" s="139" t="str">
        <f>LEFT(C3,2)</f>
        <v/>
      </c>
    </row>
    <row r="4" spans="1:28">
      <c r="A4" s="149"/>
      <c r="B4" s="144" t="str">
        <f t="shared" ref="B4:B67" si="1">IFERROR(VLOOKUP(A4,$R$6:$S$23,2,FALSE),"")</f>
        <v/>
      </c>
      <c r="C4" s="149"/>
      <c r="D4" s="144" t="str">
        <f t="shared" ref="D4:D67" si="2">IFERROR(VLOOKUP(C4,$U$5:$W$129,2,FALSE),"")</f>
        <v/>
      </c>
      <c r="E4" s="183"/>
      <c r="F4" s="144" t="str">
        <f t="shared" ref="F4:F67" si="3">IFERROR(VLOOKUP(E4,$AA$6:$AB$1018,2,FALSE),"")</f>
        <v/>
      </c>
      <c r="G4" s="182"/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/>
      </c>
      <c r="Q4" s="139" t="str">
        <f t="shared" ref="Q4:Q67" si="5">LEFT(C4,2)</f>
        <v/>
      </c>
      <c r="U4" s="145"/>
      <c r="V4" s="145"/>
    </row>
    <row r="5" spans="1:28">
      <c r="A5" s="149"/>
      <c r="B5" s="144" t="str">
        <f t="shared" si="1"/>
        <v/>
      </c>
      <c r="C5" s="149"/>
      <c r="D5" s="144" t="str">
        <f t="shared" si="2"/>
        <v/>
      </c>
      <c r="E5" s="183"/>
      <c r="F5" s="144" t="str">
        <f t="shared" si="3"/>
        <v/>
      </c>
      <c r="G5" s="182"/>
      <c r="H5" s="182"/>
      <c r="I5" s="182"/>
      <c r="J5" s="198"/>
      <c r="K5" s="197"/>
      <c r="L5" s="197"/>
      <c r="M5" s="198"/>
      <c r="N5" s="198"/>
      <c r="P5" s="139" t="str">
        <f t="shared" si="4"/>
        <v/>
      </c>
      <c r="Q5" s="139" t="str">
        <f t="shared" si="5"/>
        <v/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xmlns:xlrd2="http://schemas.microsoft.com/office/spreadsheetml/2017/richdata2"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opLeftCell="B1" zoomScale="80" zoomScaleNormal="80" workbookViewId="0">
      <pane ySplit="2" topLeftCell="A3" activePane="bottomLeft" state="frozen"/>
      <selection pane="bottomLeft" activeCell="G5" sqref="G5"/>
    </sheetView>
  </sheetViews>
  <sheetFormatPr defaultColWidth="11.44140625" defaultRowHeight="13.8"/>
  <cols>
    <col min="1" max="1" width="0" style="1" hidden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65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96.6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2000000</v>
      </c>
      <c r="E5" s="3"/>
      <c r="F5" s="3"/>
      <c r="G5" s="3">
        <v>1930000</v>
      </c>
      <c r="H5" s="3"/>
      <c r="I5" s="3">
        <v>70000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10161217</v>
      </c>
      <c r="E6" s="14">
        <f>+E27+E34</f>
        <v>3293657</v>
      </c>
      <c r="F6" s="14">
        <f t="shared" ref="F6:V6" si="1">+F27+F34</f>
        <v>0</v>
      </c>
      <c r="G6" s="14">
        <f t="shared" si="1"/>
        <v>5904060</v>
      </c>
      <c r="H6" s="14">
        <f>+H27+H34</f>
        <v>0</v>
      </c>
      <c r="I6" s="14">
        <f t="shared" ref="I6" si="2">+I27+I34</f>
        <v>598500</v>
      </c>
      <c r="J6" s="14">
        <f t="shared" si="1"/>
        <v>0</v>
      </c>
      <c r="K6" s="14">
        <f t="shared" si="1"/>
        <v>0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365000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-1860000</v>
      </c>
      <c r="E7" s="259"/>
      <c r="F7" s="259"/>
      <c r="G7" s="259">
        <v>-1860000</v>
      </c>
      <c r="H7" s="259"/>
      <c r="I7" s="259">
        <v>0</v>
      </c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10301217</v>
      </c>
      <c r="E8" s="14">
        <f>+E5+E6+E7</f>
        <v>3293657</v>
      </c>
      <c r="F8" s="14">
        <f t="shared" ref="F8:V8" si="3">+F5+F6+F7</f>
        <v>0</v>
      </c>
      <c r="G8" s="14">
        <f t="shared" si="3"/>
        <v>5974060</v>
      </c>
      <c r="H8" s="14">
        <f>+H5+H6+H7</f>
        <v>0</v>
      </c>
      <c r="I8" s="14">
        <f t="shared" ref="I8" si="4">+I5+I6+I7</f>
        <v>668500</v>
      </c>
      <c r="J8" s="14">
        <f t="shared" si="3"/>
        <v>0</v>
      </c>
      <c r="K8" s="14">
        <f t="shared" si="3"/>
        <v>0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365000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10301217</v>
      </c>
      <c r="E9" s="134">
        <f>+'PLAN RASHODA I IZDATAKA'!E3</f>
        <v>3293657</v>
      </c>
      <c r="F9" s="134">
        <f>+'PLAN RASHODA I IZDATAKA'!F3</f>
        <v>0</v>
      </c>
      <c r="G9" s="134">
        <f>+'PLAN RASHODA I IZDATAKA'!G3</f>
        <v>5974060</v>
      </c>
      <c r="H9" s="134">
        <f>+'PLAN RASHODA I IZDATAKA'!H3</f>
        <v>0</v>
      </c>
      <c r="I9" s="134">
        <f>+'PLAN RASHODA I IZDATAKA'!I3</f>
        <v>668500</v>
      </c>
      <c r="J9" s="134">
        <f>+'PLAN RASHODA I IZDATAKA'!J3</f>
        <v>0</v>
      </c>
      <c r="K9" s="134">
        <f>+'PLAN RASHODA I IZDATAKA'!K3</f>
        <v>0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365000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4.4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1560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1560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598500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598500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5902500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5902500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365000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365000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7.6">
      <c r="A24" s="90">
        <v>2021</v>
      </c>
      <c r="B24" s="95" t="s">
        <v>294</v>
      </c>
      <c r="C24" s="96" t="s">
        <v>254</v>
      </c>
      <c r="D24" s="70">
        <f t="shared" si="0"/>
        <v>3293657</v>
      </c>
      <c r="E24" s="186">
        <f>SUMIFS('Plan prihoda za unos u SAP'!$G$3:$G$501,'Plan prihoda za unos u SAP'!$C$3:$C$501,"=11",'Plan prihoda za unos u SAP'!$K$3:$K$501,"=671")</f>
        <v>3293657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10161217</v>
      </c>
      <c r="E27" s="4">
        <f>SUM(E11:E26)</f>
        <v>3293657</v>
      </c>
      <c r="F27" s="4">
        <f t="shared" ref="F27:W27" si="7">SUM(F11:F26)</f>
        <v>0</v>
      </c>
      <c r="G27" s="4">
        <f t="shared" si="7"/>
        <v>5904060</v>
      </c>
      <c r="H27" s="4">
        <f t="shared" si="7"/>
        <v>0</v>
      </c>
      <c r="I27" s="4">
        <f t="shared" si="7"/>
        <v>598500</v>
      </c>
      <c r="J27" s="4">
        <f t="shared" si="7"/>
        <v>0</v>
      </c>
      <c r="K27" s="4">
        <f t="shared" si="7"/>
        <v>0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365000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7.6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7.6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7.6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10161217</v>
      </c>
      <c r="E41" s="71">
        <f>+E40+E34+E27</f>
        <v>3293657</v>
      </c>
      <c r="F41" s="71">
        <f>+F40+F34+F27</f>
        <v>0</v>
      </c>
      <c r="G41" s="71">
        <f t="shared" ref="G41:W41" si="11">+G40+G34+G27</f>
        <v>5904060</v>
      </c>
      <c r="H41" s="71">
        <f t="shared" si="11"/>
        <v>0</v>
      </c>
      <c r="I41" s="71">
        <f t="shared" si="11"/>
        <v>598500</v>
      </c>
      <c r="J41" s="71">
        <f t="shared" si="11"/>
        <v>0</v>
      </c>
      <c r="K41" s="71">
        <f t="shared" si="11"/>
        <v>0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365000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6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96.6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1860000</v>
      </c>
      <c r="E45" s="185">
        <f>-E7</f>
        <v>0</v>
      </c>
      <c r="F45" s="185">
        <f>-F7</f>
        <v>0</v>
      </c>
      <c r="G45" s="185">
        <f t="shared" ref="G45:W45" si="13">-G7</f>
        <v>1860000</v>
      </c>
      <c r="H45" s="185">
        <f t="shared" si="13"/>
        <v>0</v>
      </c>
      <c r="I45" s="185">
        <f t="shared" si="13"/>
        <v>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10352392</v>
      </c>
      <c r="E46" s="14">
        <f t="shared" ref="E46:W46" si="14">+E67+E74</f>
        <v>3342688</v>
      </c>
      <c r="F46" s="14">
        <f t="shared" si="14"/>
        <v>0</v>
      </c>
      <c r="G46" s="14">
        <f t="shared" si="14"/>
        <v>6411149</v>
      </c>
      <c r="H46" s="14">
        <f>+H67+H74</f>
        <v>0</v>
      </c>
      <c r="I46" s="14">
        <f t="shared" si="14"/>
        <v>303555</v>
      </c>
      <c r="J46" s="14">
        <f t="shared" si="14"/>
        <v>0</v>
      </c>
      <c r="K46" s="14">
        <f t="shared" si="14"/>
        <v>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295000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-1860000</v>
      </c>
      <c r="E47" s="113"/>
      <c r="F47" s="113"/>
      <c r="G47" s="113">
        <v>-1860000</v>
      </c>
      <c r="H47" s="113"/>
      <c r="I47" s="113"/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10352392</v>
      </c>
      <c r="E48" s="14">
        <f>+E45+E46+E47</f>
        <v>3342688</v>
      </c>
      <c r="F48" s="14">
        <f t="shared" ref="F48:W48" si="15">+F45+F46+F47</f>
        <v>0</v>
      </c>
      <c r="G48" s="14">
        <f t="shared" si="15"/>
        <v>6411149</v>
      </c>
      <c r="H48" s="14">
        <f>+H45+H46+H47</f>
        <v>0</v>
      </c>
      <c r="I48" s="14">
        <f t="shared" si="15"/>
        <v>303555</v>
      </c>
      <c r="J48" s="14">
        <f t="shared" si="15"/>
        <v>0</v>
      </c>
      <c r="K48" s="14">
        <f t="shared" si="15"/>
        <v>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295000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10352392</v>
      </c>
      <c r="E49" s="134">
        <f>+'PLAN RASHODA I IZDATAKA'!E71</f>
        <v>3342688</v>
      </c>
      <c r="F49" s="134">
        <f>+'PLAN RASHODA I IZDATAKA'!F71</f>
        <v>0</v>
      </c>
      <c r="G49" s="134">
        <f>+'PLAN RASHODA I IZDATAKA'!G71</f>
        <v>6411149</v>
      </c>
      <c r="H49" s="134">
        <f>+'PLAN RASHODA I IZDATAKA'!H71</f>
        <v>0</v>
      </c>
      <c r="I49" s="134">
        <f>+'PLAN RASHODA I IZDATAKA'!I71</f>
        <v>303555</v>
      </c>
      <c r="J49" s="134">
        <f>+'PLAN RASHODA I IZDATAKA'!J71</f>
        <v>0</v>
      </c>
      <c r="K49" s="134">
        <f>+'PLAN RASHODA I IZDATAKA'!K71</f>
        <v>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295000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4.4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1909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1909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303555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303555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6409240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6409240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295000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295000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7.6">
      <c r="A64" s="90">
        <v>2022</v>
      </c>
      <c r="B64" s="95" t="s">
        <v>294</v>
      </c>
      <c r="C64" s="96" t="s">
        <v>254</v>
      </c>
      <c r="D64" s="70">
        <f t="shared" si="12"/>
        <v>3342688</v>
      </c>
      <c r="E64" s="186">
        <f>SUMIFS('Plan prihoda za unos u SAP'!$H$3:$H$501,'Plan prihoda za unos u SAP'!$C$3:$C$501,"=11",'Plan prihoda za unos u SAP'!$K$3:$K$501,"=671")</f>
        <v>3342688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10352392</v>
      </c>
      <c r="E67" s="4">
        <f>SUM(E51:E66)</f>
        <v>3342688</v>
      </c>
      <c r="F67" s="4">
        <f t="shared" ref="F67:W67" si="17">SUM(F51:F66)</f>
        <v>0</v>
      </c>
      <c r="G67" s="4">
        <f t="shared" si="17"/>
        <v>6411149</v>
      </c>
      <c r="H67" s="4">
        <f t="shared" si="17"/>
        <v>0</v>
      </c>
      <c r="I67" s="4">
        <f t="shared" si="17"/>
        <v>303555</v>
      </c>
      <c r="J67" s="4">
        <f>SUM(J51:J66)</f>
        <v>0</v>
      </c>
      <c r="K67" s="4">
        <f t="shared" si="17"/>
        <v>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295000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7.6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7.6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7.6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10352392</v>
      </c>
      <c r="E81" s="71">
        <f>+E80+E74+E67</f>
        <v>3342688</v>
      </c>
      <c r="F81" s="71">
        <f>+F80+F74+F67</f>
        <v>0</v>
      </c>
      <c r="G81" s="71">
        <f t="shared" ref="G81:W81" si="21">+G80+G74+G67</f>
        <v>6411149</v>
      </c>
      <c r="H81" s="71">
        <f t="shared" si="21"/>
        <v>0</v>
      </c>
      <c r="I81" s="71">
        <f t="shared" si="21"/>
        <v>303555</v>
      </c>
      <c r="J81" s="71">
        <f t="shared" si="21"/>
        <v>0</v>
      </c>
      <c r="K81" s="71">
        <f t="shared" si="21"/>
        <v>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295000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6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96.6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1860000</v>
      </c>
      <c r="E85" s="185">
        <f>-E47</f>
        <v>0</v>
      </c>
      <c r="F85" s="185">
        <f>-F47</f>
        <v>0</v>
      </c>
      <c r="G85" s="185">
        <f t="shared" ref="G85:W85" si="23">-G47</f>
        <v>1860000</v>
      </c>
      <c r="H85" s="185">
        <f t="shared" si="23"/>
        <v>0</v>
      </c>
      <c r="I85" s="185">
        <f t="shared" si="23"/>
        <v>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10490309</v>
      </c>
      <c r="E86" s="14">
        <f t="shared" ref="E86:W86" si="24">+E107+E114</f>
        <v>3342687</v>
      </c>
      <c r="F86" s="14">
        <f t="shared" si="24"/>
        <v>0</v>
      </c>
      <c r="G86" s="14">
        <f t="shared" si="24"/>
        <v>6888297</v>
      </c>
      <c r="H86" s="14">
        <f>+H107+H114</f>
        <v>0</v>
      </c>
      <c r="I86" s="14">
        <f t="shared" si="24"/>
        <v>78000</v>
      </c>
      <c r="J86" s="14">
        <f t="shared" si="24"/>
        <v>0</v>
      </c>
      <c r="K86" s="14">
        <f t="shared" si="24"/>
        <v>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181325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-1860000</v>
      </c>
      <c r="E87" s="113"/>
      <c r="F87" s="113"/>
      <c r="G87" s="113">
        <v>-1860000</v>
      </c>
      <c r="H87" s="113"/>
      <c r="I87" s="113"/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10490309</v>
      </c>
      <c r="E88" s="14">
        <f>+E85+E86+E87</f>
        <v>3342687</v>
      </c>
      <c r="F88" s="14">
        <f t="shared" ref="F88:W88" si="25">+F85+F86+F87</f>
        <v>0</v>
      </c>
      <c r="G88" s="14">
        <f t="shared" si="25"/>
        <v>6888297</v>
      </c>
      <c r="H88" s="14">
        <f>+H85+H86+H87</f>
        <v>0</v>
      </c>
      <c r="I88" s="14">
        <f t="shared" si="25"/>
        <v>78000</v>
      </c>
      <c r="J88" s="14">
        <f t="shared" si="25"/>
        <v>0</v>
      </c>
      <c r="K88" s="14">
        <f t="shared" si="25"/>
        <v>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181325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10490309</v>
      </c>
      <c r="E89" s="134">
        <f>+'PLAN RASHODA I IZDATAKA'!E91</f>
        <v>3342687</v>
      </c>
      <c r="F89" s="134">
        <f>+'PLAN RASHODA I IZDATAKA'!F91</f>
        <v>0</v>
      </c>
      <c r="G89" s="134">
        <f>+'PLAN RASHODA I IZDATAKA'!G91</f>
        <v>6888297</v>
      </c>
      <c r="H89" s="134">
        <f>+'PLAN RASHODA I IZDATAKA'!H91</f>
        <v>0</v>
      </c>
      <c r="I89" s="134">
        <f>+'PLAN RASHODA I IZDATAKA'!I91</f>
        <v>78000</v>
      </c>
      <c r="J89" s="134">
        <f>+'PLAN RASHODA I IZDATAKA'!J91</f>
        <v>0</v>
      </c>
      <c r="K89" s="134">
        <f>+'PLAN RASHODA I IZDATAKA'!K91</f>
        <v>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181325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4.4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1915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1915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78000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78000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6886382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6886382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181325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181325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3342687</v>
      </c>
      <c r="E104" s="186">
        <f>SUMIFS('Plan prihoda za unos u SAP'!$I$3:$I$501,'Plan prihoda za unos u SAP'!$C$3:$C$501,"=11",'Plan prihoda za unos u SAP'!$K$3:$K$501,"=671")</f>
        <v>3342687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10490309</v>
      </c>
      <c r="E107" s="4">
        <f>SUM(E91:E106)</f>
        <v>3342687</v>
      </c>
      <c r="F107" s="4">
        <f t="shared" ref="F107:W107" si="27">SUM(F91:F106)</f>
        <v>0</v>
      </c>
      <c r="G107" s="4">
        <f t="shared" si="27"/>
        <v>6888297</v>
      </c>
      <c r="H107" s="4">
        <f t="shared" si="27"/>
        <v>0</v>
      </c>
      <c r="I107" s="4">
        <f t="shared" si="27"/>
        <v>78000</v>
      </c>
      <c r="J107" s="4">
        <f t="shared" si="27"/>
        <v>0</v>
      </c>
      <c r="K107" s="4">
        <f t="shared" si="27"/>
        <v>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181325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7.6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7.6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7.6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10490309</v>
      </c>
      <c r="E121" s="71">
        <f>+E120+E114+E107</f>
        <v>3342687</v>
      </c>
      <c r="F121" s="71">
        <f>+F120+F114+F107</f>
        <v>0</v>
      </c>
      <c r="G121" s="71">
        <f t="shared" ref="G121:W121" si="31">+G120+G114+G107</f>
        <v>6888297</v>
      </c>
      <c r="H121" s="71">
        <f t="shared" si="31"/>
        <v>0</v>
      </c>
      <c r="I121" s="71">
        <f t="shared" si="31"/>
        <v>78000</v>
      </c>
      <c r="J121" s="71">
        <f t="shared" si="31"/>
        <v>0</v>
      </c>
      <c r="K121" s="71">
        <f t="shared" si="31"/>
        <v>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181325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4140625" defaultRowHeight="13.8"/>
  <cols>
    <col min="1" max="1" width="0" style="73" hidden="1" customWidth="1"/>
    <col min="2" max="2" width="14.109375" style="23" customWidth="1"/>
    <col min="3" max="3" width="40" style="24" customWidth="1"/>
    <col min="4" max="4" width="13.88671875" style="1" customWidth="1"/>
    <col min="5" max="15" width="13.109375" style="25" customWidth="1"/>
    <col min="16" max="16" width="14.44140625" style="25" customWidth="1"/>
    <col min="17" max="21" width="13.109375" style="25" customWidth="1"/>
    <col min="22" max="22" width="14.6640625" style="25" customWidth="1"/>
    <col min="23" max="23" width="13.109375" style="25" customWidth="1"/>
    <col min="24" max="39" width="11.44140625" style="72" customWidth="1"/>
    <col min="40" max="193" width="11.44140625" style="72"/>
    <col min="194" max="16384" width="11.441406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9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10301217</v>
      </c>
      <c r="E3" s="121">
        <f t="shared" ref="E3:W3" si="1">E4+E38+E58</f>
        <v>3293657</v>
      </c>
      <c r="F3" s="121">
        <f t="shared" si="1"/>
        <v>0</v>
      </c>
      <c r="G3" s="121">
        <f t="shared" si="1"/>
        <v>5974060</v>
      </c>
      <c r="H3" s="121">
        <f>H4+H38+H58</f>
        <v>0</v>
      </c>
      <c r="I3" s="121">
        <f t="shared" si="1"/>
        <v>668500</v>
      </c>
      <c r="J3" s="121">
        <f t="shared" si="1"/>
        <v>0</v>
      </c>
      <c r="K3" s="121">
        <f t="shared" si="1"/>
        <v>0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365000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10073582</v>
      </c>
      <c r="E4" s="125">
        <f>E5+E9+E15+E19+E23+E30+E33</f>
        <v>3223657</v>
      </c>
      <c r="F4" s="125">
        <f t="shared" ref="F4:W4" si="2">F5+F9+F15+F19+F23+F30+F33</f>
        <v>0</v>
      </c>
      <c r="G4" s="125">
        <f t="shared" si="2"/>
        <v>5836760</v>
      </c>
      <c r="H4" s="125">
        <f>H5+H9+H15+H19+H23+H30+H33</f>
        <v>0</v>
      </c>
      <c r="I4" s="125">
        <f t="shared" si="2"/>
        <v>664500</v>
      </c>
      <c r="J4" s="125">
        <f t="shared" si="2"/>
        <v>0</v>
      </c>
      <c r="K4" s="125">
        <f t="shared" si="2"/>
        <v>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348665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3868565</v>
      </c>
      <c r="E5" s="12">
        <f>SUM(E6:E8)</f>
        <v>2812735</v>
      </c>
      <c r="F5" s="12">
        <f t="shared" ref="F5:W5" si="3">SUM(F6:F8)</f>
        <v>0</v>
      </c>
      <c r="G5" s="12">
        <f t="shared" si="3"/>
        <v>310030</v>
      </c>
      <c r="H5" s="12">
        <f>SUM(H6:H8)</f>
        <v>0</v>
      </c>
      <c r="I5" s="12">
        <f t="shared" si="3"/>
        <v>541900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203900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3172425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2362005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180000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455420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175000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172660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61000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100330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11330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523480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389730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29700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75150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28900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6125517</v>
      </c>
      <c r="E9" s="78">
        <f t="shared" ref="E9:W9" si="4">SUM(E10:E14)</f>
        <v>408922</v>
      </c>
      <c r="F9" s="78">
        <f t="shared" si="4"/>
        <v>0</v>
      </c>
      <c r="G9" s="78">
        <f>SUM(G10:G14)</f>
        <v>5456230</v>
      </c>
      <c r="H9" s="78">
        <f>SUM(H10:H14)</f>
        <v>0</v>
      </c>
      <c r="I9" s="78">
        <f t="shared" si="4"/>
        <v>118600</v>
      </c>
      <c r="J9" s="78">
        <f t="shared" si="4"/>
        <v>0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141765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296910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83220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103690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89100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20900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170855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68998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101857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5279540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250079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4937796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9000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82665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41900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1500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15000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20000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5400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336312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5125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297887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500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32800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79500</v>
      </c>
      <c r="E15" s="4">
        <f t="shared" ref="E15:W15" si="5">SUM(E16:E18)</f>
        <v>2000</v>
      </c>
      <c r="F15" s="4">
        <f t="shared" si="5"/>
        <v>0</v>
      </c>
      <c r="G15" s="4">
        <f t="shared" si="5"/>
        <v>70500</v>
      </c>
      <c r="H15" s="4">
        <f>SUM(H16:H18)</f>
        <v>0</v>
      </c>
      <c r="I15" s="4">
        <f t="shared" si="5"/>
        <v>4000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3000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79500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2000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70500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4000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3000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227635</v>
      </c>
      <c r="E38" s="126">
        <f>E42+E49+E51+E53+E39</f>
        <v>70000</v>
      </c>
      <c r="F38" s="126">
        <f t="shared" ref="F38:W38" si="11">F42+F49+F51+F53+F39</f>
        <v>0</v>
      </c>
      <c r="G38" s="126">
        <f t="shared" si="11"/>
        <v>137300</v>
      </c>
      <c r="H38" s="126">
        <f>H42+H49+H51+H53+H39</f>
        <v>0</v>
      </c>
      <c r="I38" s="126">
        <f t="shared" si="11"/>
        <v>4000</v>
      </c>
      <c r="J38" s="126">
        <f t="shared" si="11"/>
        <v>0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16335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40635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24300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16335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40635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24300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16335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187000</v>
      </c>
      <c r="E42" s="4">
        <f t="shared" ref="E42:W42" si="13">SUM(E43:E48)</f>
        <v>70000</v>
      </c>
      <c r="F42" s="4">
        <f t="shared" si="13"/>
        <v>0</v>
      </c>
      <c r="G42" s="4">
        <f t="shared" si="13"/>
        <v>113000</v>
      </c>
      <c r="H42" s="4">
        <f>SUM(H43:H48)</f>
        <v>0</v>
      </c>
      <c r="I42" s="4">
        <f t="shared" si="13"/>
        <v>4000</v>
      </c>
      <c r="J42" s="4">
        <f t="shared" si="13"/>
        <v>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175000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65000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110000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12000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5000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3000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4000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00000000000006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10352392</v>
      </c>
      <c r="E71" s="121">
        <f t="shared" ref="E71:W71" si="23">+E72+E80+E86</f>
        <v>3342688</v>
      </c>
      <c r="F71" s="121">
        <f t="shared" si="23"/>
        <v>0</v>
      </c>
      <c r="G71" s="121">
        <f t="shared" si="23"/>
        <v>6411149</v>
      </c>
      <c r="H71" s="121">
        <f>+H72+H80+H86</f>
        <v>0</v>
      </c>
      <c r="I71" s="121">
        <f t="shared" si="23"/>
        <v>303555</v>
      </c>
      <c r="J71" s="121">
        <f t="shared" si="23"/>
        <v>0</v>
      </c>
      <c r="K71" s="121">
        <f t="shared" si="23"/>
        <v>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295000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10213366</v>
      </c>
      <c r="E72" s="130">
        <f t="shared" ref="E72:W72" si="24">SUM(E73:E79)</f>
        <v>3272688</v>
      </c>
      <c r="F72" s="130">
        <f t="shared" si="24"/>
        <v>0</v>
      </c>
      <c r="G72" s="130">
        <f t="shared" si="24"/>
        <v>6358458</v>
      </c>
      <c r="H72" s="130">
        <f>SUM(H73:H79)</f>
        <v>0</v>
      </c>
      <c r="I72" s="130">
        <f t="shared" si="24"/>
        <v>303555</v>
      </c>
      <c r="J72" s="130">
        <f t="shared" si="24"/>
        <v>0</v>
      </c>
      <c r="K72" s="130">
        <f t="shared" si="24"/>
        <v>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278665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3529498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2812735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333330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167908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215525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6648768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457953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5998028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132647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60140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35100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2000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27100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3000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3000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139026</v>
      </c>
      <c r="E80" s="131">
        <f t="shared" ref="E80:W80" si="25">SUM(E81:E85)</f>
        <v>70000</v>
      </c>
      <c r="F80" s="131">
        <f t="shared" si="25"/>
        <v>0</v>
      </c>
      <c r="G80" s="131">
        <f t="shared" si="25"/>
        <v>52691</v>
      </c>
      <c r="H80" s="131">
        <f>SUM(H81:H85)</f>
        <v>0</v>
      </c>
      <c r="I80" s="131">
        <f t="shared" si="25"/>
        <v>0</v>
      </c>
      <c r="J80" s="131">
        <f t="shared" si="25"/>
        <v>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16335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30635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14300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16335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108391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70000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38391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00000000000006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10490309</v>
      </c>
      <c r="E91" s="121">
        <f t="shared" ref="E91:W91" si="28">E92+E100+E106</f>
        <v>3342687</v>
      </c>
      <c r="F91" s="121">
        <f t="shared" si="28"/>
        <v>0</v>
      </c>
      <c r="G91" s="121">
        <f t="shared" si="28"/>
        <v>6888297</v>
      </c>
      <c r="H91" s="121">
        <f>H92+H100+H106</f>
        <v>0</v>
      </c>
      <c r="I91" s="121">
        <f t="shared" si="28"/>
        <v>78000</v>
      </c>
      <c r="J91" s="121">
        <f t="shared" si="28"/>
        <v>0</v>
      </c>
      <c r="K91" s="121">
        <f t="shared" si="28"/>
        <v>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181325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10341049</v>
      </c>
      <c r="E92" s="130">
        <f t="shared" ref="E92:G92" si="29">SUM(E93:E99)</f>
        <v>3272687</v>
      </c>
      <c r="F92" s="130">
        <f t="shared" si="29"/>
        <v>0</v>
      </c>
      <c r="G92" s="130">
        <f t="shared" si="29"/>
        <v>6809037</v>
      </c>
      <c r="H92" s="130">
        <f>SUM(H93:H99)</f>
        <v>0</v>
      </c>
      <c r="I92" s="130">
        <f t="shared" ref="I92:K92" si="30">SUM(I93:I99)</f>
        <v>78000</v>
      </c>
      <c r="J92" s="130">
        <f t="shared" si="30"/>
        <v>0</v>
      </c>
      <c r="K92" s="130">
        <f t="shared" si="30"/>
        <v>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181325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3505320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2812735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524825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167760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6799629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457952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6253112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76000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12565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36100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2000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31100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2000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1000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149260</v>
      </c>
      <c r="E100" s="131">
        <f t="shared" ref="E100:G100" si="33">SUM(E101:E105)</f>
        <v>70000</v>
      </c>
      <c r="F100" s="131">
        <f t="shared" si="33"/>
        <v>0</v>
      </c>
      <c r="G100" s="131">
        <f t="shared" si="33"/>
        <v>79260</v>
      </c>
      <c r="H100" s="131">
        <f>SUM(H101:H105)</f>
        <v>0</v>
      </c>
      <c r="I100" s="131">
        <f t="shared" ref="I100:K100" si="34">SUM(I101:I105)</f>
        <v>0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31540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31540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117720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70000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47720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4.4"/>
  <cols>
    <col min="2" max="2" width="11.88671875" customWidth="1"/>
    <col min="3" max="3" width="11.6640625" customWidth="1"/>
    <col min="5" max="5" width="11.33203125" customWidth="1"/>
    <col min="6" max="6" width="18.5546875" customWidth="1"/>
    <col min="7" max="7" width="20.33203125" customWidth="1"/>
    <col min="8" max="8" width="19" customWidth="1"/>
    <col min="258" max="258" width="11.88671875" customWidth="1"/>
    <col min="259" max="259" width="11.6640625" customWidth="1"/>
    <col min="261" max="261" width="11.33203125" customWidth="1"/>
    <col min="262" max="262" width="18.5546875" customWidth="1"/>
    <col min="263" max="263" width="20.33203125" customWidth="1"/>
    <col min="264" max="264" width="19" customWidth="1"/>
    <col min="514" max="514" width="11.88671875" customWidth="1"/>
    <col min="515" max="515" width="11.6640625" customWidth="1"/>
    <col min="517" max="517" width="11.33203125" customWidth="1"/>
    <col min="518" max="518" width="18.5546875" customWidth="1"/>
    <col min="519" max="519" width="20.33203125" customWidth="1"/>
    <col min="520" max="520" width="19" customWidth="1"/>
    <col min="770" max="770" width="11.88671875" customWidth="1"/>
    <col min="771" max="771" width="11.6640625" customWidth="1"/>
    <col min="773" max="773" width="11.33203125" customWidth="1"/>
    <col min="774" max="774" width="18.5546875" customWidth="1"/>
    <col min="775" max="775" width="20.33203125" customWidth="1"/>
    <col min="776" max="776" width="19" customWidth="1"/>
    <col min="1026" max="1026" width="11.88671875" customWidth="1"/>
    <col min="1027" max="1027" width="11.6640625" customWidth="1"/>
    <col min="1029" max="1029" width="11.33203125" customWidth="1"/>
    <col min="1030" max="1030" width="18.5546875" customWidth="1"/>
    <col min="1031" max="1031" width="20.33203125" customWidth="1"/>
    <col min="1032" max="1032" width="19" customWidth="1"/>
    <col min="1282" max="1282" width="11.88671875" customWidth="1"/>
    <col min="1283" max="1283" width="11.6640625" customWidth="1"/>
    <col min="1285" max="1285" width="11.33203125" customWidth="1"/>
    <col min="1286" max="1286" width="18.5546875" customWidth="1"/>
    <col min="1287" max="1287" width="20.33203125" customWidth="1"/>
    <col min="1288" max="1288" width="19" customWidth="1"/>
    <col min="1538" max="1538" width="11.88671875" customWidth="1"/>
    <col min="1539" max="1539" width="11.6640625" customWidth="1"/>
    <col min="1541" max="1541" width="11.33203125" customWidth="1"/>
    <col min="1542" max="1542" width="18.5546875" customWidth="1"/>
    <col min="1543" max="1543" width="20.33203125" customWidth="1"/>
    <col min="1544" max="1544" width="19" customWidth="1"/>
    <col min="1794" max="1794" width="11.88671875" customWidth="1"/>
    <col min="1795" max="1795" width="11.6640625" customWidth="1"/>
    <col min="1797" max="1797" width="11.33203125" customWidth="1"/>
    <col min="1798" max="1798" width="18.5546875" customWidth="1"/>
    <col min="1799" max="1799" width="20.33203125" customWidth="1"/>
    <col min="1800" max="1800" width="19" customWidth="1"/>
    <col min="2050" max="2050" width="11.88671875" customWidth="1"/>
    <col min="2051" max="2051" width="11.6640625" customWidth="1"/>
    <col min="2053" max="2053" width="11.33203125" customWidth="1"/>
    <col min="2054" max="2054" width="18.5546875" customWidth="1"/>
    <col min="2055" max="2055" width="20.33203125" customWidth="1"/>
    <col min="2056" max="2056" width="19" customWidth="1"/>
    <col min="2306" max="2306" width="11.88671875" customWidth="1"/>
    <col min="2307" max="2307" width="11.6640625" customWidth="1"/>
    <col min="2309" max="2309" width="11.33203125" customWidth="1"/>
    <col min="2310" max="2310" width="18.5546875" customWidth="1"/>
    <col min="2311" max="2311" width="20.33203125" customWidth="1"/>
    <col min="2312" max="2312" width="19" customWidth="1"/>
    <col min="2562" max="2562" width="11.88671875" customWidth="1"/>
    <col min="2563" max="2563" width="11.6640625" customWidth="1"/>
    <col min="2565" max="2565" width="11.33203125" customWidth="1"/>
    <col min="2566" max="2566" width="18.5546875" customWidth="1"/>
    <col min="2567" max="2567" width="20.33203125" customWidth="1"/>
    <col min="2568" max="2568" width="19" customWidth="1"/>
    <col min="2818" max="2818" width="11.88671875" customWidth="1"/>
    <col min="2819" max="2819" width="11.6640625" customWidth="1"/>
    <col min="2821" max="2821" width="11.33203125" customWidth="1"/>
    <col min="2822" max="2822" width="18.5546875" customWidth="1"/>
    <col min="2823" max="2823" width="20.33203125" customWidth="1"/>
    <col min="2824" max="2824" width="19" customWidth="1"/>
    <col min="3074" max="3074" width="11.88671875" customWidth="1"/>
    <col min="3075" max="3075" width="11.6640625" customWidth="1"/>
    <col min="3077" max="3077" width="11.33203125" customWidth="1"/>
    <col min="3078" max="3078" width="18.5546875" customWidth="1"/>
    <col min="3079" max="3079" width="20.33203125" customWidth="1"/>
    <col min="3080" max="3080" width="19" customWidth="1"/>
    <col min="3330" max="3330" width="11.88671875" customWidth="1"/>
    <col min="3331" max="3331" width="11.6640625" customWidth="1"/>
    <col min="3333" max="3333" width="11.33203125" customWidth="1"/>
    <col min="3334" max="3334" width="18.5546875" customWidth="1"/>
    <col min="3335" max="3335" width="20.33203125" customWidth="1"/>
    <col min="3336" max="3336" width="19" customWidth="1"/>
    <col min="3586" max="3586" width="11.88671875" customWidth="1"/>
    <col min="3587" max="3587" width="11.6640625" customWidth="1"/>
    <col min="3589" max="3589" width="11.33203125" customWidth="1"/>
    <col min="3590" max="3590" width="18.5546875" customWidth="1"/>
    <col min="3591" max="3591" width="20.33203125" customWidth="1"/>
    <col min="3592" max="3592" width="19" customWidth="1"/>
    <col min="3842" max="3842" width="11.88671875" customWidth="1"/>
    <col min="3843" max="3843" width="11.6640625" customWidth="1"/>
    <col min="3845" max="3845" width="11.33203125" customWidth="1"/>
    <col min="3846" max="3846" width="18.5546875" customWidth="1"/>
    <col min="3847" max="3847" width="20.33203125" customWidth="1"/>
    <col min="3848" max="3848" width="19" customWidth="1"/>
    <col min="4098" max="4098" width="11.88671875" customWidth="1"/>
    <col min="4099" max="4099" width="11.6640625" customWidth="1"/>
    <col min="4101" max="4101" width="11.33203125" customWidth="1"/>
    <col min="4102" max="4102" width="18.5546875" customWidth="1"/>
    <col min="4103" max="4103" width="20.33203125" customWidth="1"/>
    <col min="4104" max="4104" width="19" customWidth="1"/>
    <col min="4354" max="4354" width="11.88671875" customWidth="1"/>
    <col min="4355" max="4355" width="11.6640625" customWidth="1"/>
    <col min="4357" max="4357" width="11.33203125" customWidth="1"/>
    <col min="4358" max="4358" width="18.5546875" customWidth="1"/>
    <col min="4359" max="4359" width="20.33203125" customWidth="1"/>
    <col min="4360" max="4360" width="19" customWidth="1"/>
    <col min="4610" max="4610" width="11.88671875" customWidth="1"/>
    <col min="4611" max="4611" width="11.6640625" customWidth="1"/>
    <col min="4613" max="4613" width="11.33203125" customWidth="1"/>
    <col min="4614" max="4614" width="18.5546875" customWidth="1"/>
    <col min="4615" max="4615" width="20.33203125" customWidth="1"/>
    <col min="4616" max="4616" width="19" customWidth="1"/>
    <col min="4866" max="4866" width="11.88671875" customWidth="1"/>
    <col min="4867" max="4867" width="11.6640625" customWidth="1"/>
    <col min="4869" max="4869" width="11.33203125" customWidth="1"/>
    <col min="4870" max="4870" width="18.5546875" customWidth="1"/>
    <col min="4871" max="4871" width="20.33203125" customWidth="1"/>
    <col min="4872" max="4872" width="19" customWidth="1"/>
    <col min="5122" max="5122" width="11.88671875" customWidth="1"/>
    <col min="5123" max="5123" width="11.6640625" customWidth="1"/>
    <col min="5125" max="5125" width="11.33203125" customWidth="1"/>
    <col min="5126" max="5126" width="18.5546875" customWidth="1"/>
    <col min="5127" max="5127" width="20.33203125" customWidth="1"/>
    <col min="5128" max="5128" width="19" customWidth="1"/>
    <col min="5378" max="5378" width="11.88671875" customWidth="1"/>
    <col min="5379" max="5379" width="11.6640625" customWidth="1"/>
    <col min="5381" max="5381" width="11.33203125" customWidth="1"/>
    <col min="5382" max="5382" width="18.5546875" customWidth="1"/>
    <col min="5383" max="5383" width="20.33203125" customWidth="1"/>
    <col min="5384" max="5384" width="19" customWidth="1"/>
    <col min="5634" max="5634" width="11.88671875" customWidth="1"/>
    <col min="5635" max="5635" width="11.6640625" customWidth="1"/>
    <col min="5637" max="5637" width="11.33203125" customWidth="1"/>
    <col min="5638" max="5638" width="18.5546875" customWidth="1"/>
    <col min="5639" max="5639" width="20.33203125" customWidth="1"/>
    <col min="5640" max="5640" width="19" customWidth="1"/>
    <col min="5890" max="5890" width="11.88671875" customWidth="1"/>
    <col min="5891" max="5891" width="11.6640625" customWidth="1"/>
    <col min="5893" max="5893" width="11.33203125" customWidth="1"/>
    <col min="5894" max="5894" width="18.5546875" customWidth="1"/>
    <col min="5895" max="5895" width="20.33203125" customWidth="1"/>
    <col min="5896" max="5896" width="19" customWidth="1"/>
    <col min="6146" max="6146" width="11.88671875" customWidth="1"/>
    <col min="6147" max="6147" width="11.6640625" customWidth="1"/>
    <col min="6149" max="6149" width="11.33203125" customWidth="1"/>
    <col min="6150" max="6150" width="18.5546875" customWidth="1"/>
    <col min="6151" max="6151" width="20.33203125" customWidth="1"/>
    <col min="6152" max="6152" width="19" customWidth="1"/>
    <col min="6402" max="6402" width="11.88671875" customWidth="1"/>
    <col min="6403" max="6403" width="11.6640625" customWidth="1"/>
    <col min="6405" max="6405" width="11.33203125" customWidth="1"/>
    <col min="6406" max="6406" width="18.5546875" customWidth="1"/>
    <col min="6407" max="6407" width="20.33203125" customWidth="1"/>
    <col min="6408" max="6408" width="19" customWidth="1"/>
    <col min="6658" max="6658" width="11.88671875" customWidth="1"/>
    <col min="6659" max="6659" width="11.6640625" customWidth="1"/>
    <col min="6661" max="6661" width="11.33203125" customWidth="1"/>
    <col min="6662" max="6662" width="18.5546875" customWidth="1"/>
    <col min="6663" max="6663" width="20.33203125" customWidth="1"/>
    <col min="6664" max="6664" width="19" customWidth="1"/>
    <col min="6914" max="6914" width="11.88671875" customWidth="1"/>
    <col min="6915" max="6915" width="11.6640625" customWidth="1"/>
    <col min="6917" max="6917" width="11.33203125" customWidth="1"/>
    <col min="6918" max="6918" width="18.5546875" customWidth="1"/>
    <col min="6919" max="6919" width="20.33203125" customWidth="1"/>
    <col min="6920" max="6920" width="19" customWidth="1"/>
    <col min="7170" max="7170" width="11.88671875" customWidth="1"/>
    <col min="7171" max="7171" width="11.6640625" customWidth="1"/>
    <col min="7173" max="7173" width="11.33203125" customWidth="1"/>
    <col min="7174" max="7174" width="18.5546875" customWidth="1"/>
    <col min="7175" max="7175" width="20.33203125" customWidth="1"/>
    <col min="7176" max="7176" width="19" customWidth="1"/>
    <col min="7426" max="7426" width="11.88671875" customWidth="1"/>
    <col min="7427" max="7427" width="11.6640625" customWidth="1"/>
    <col min="7429" max="7429" width="11.33203125" customWidth="1"/>
    <col min="7430" max="7430" width="18.5546875" customWidth="1"/>
    <col min="7431" max="7431" width="20.33203125" customWidth="1"/>
    <col min="7432" max="7432" width="19" customWidth="1"/>
    <col min="7682" max="7682" width="11.88671875" customWidth="1"/>
    <col min="7683" max="7683" width="11.6640625" customWidth="1"/>
    <col min="7685" max="7685" width="11.33203125" customWidth="1"/>
    <col min="7686" max="7686" width="18.5546875" customWidth="1"/>
    <col min="7687" max="7687" width="20.33203125" customWidth="1"/>
    <col min="7688" max="7688" width="19" customWidth="1"/>
    <col min="7938" max="7938" width="11.88671875" customWidth="1"/>
    <col min="7939" max="7939" width="11.6640625" customWidth="1"/>
    <col min="7941" max="7941" width="11.33203125" customWidth="1"/>
    <col min="7942" max="7942" width="18.5546875" customWidth="1"/>
    <col min="7943" max="7943" width="20.33203125" customWidth="1"/>
    <col min="7944" max="7944" width="19" customWidth="1"/>
    <col min="8194" max="8194" width="11.88671875" customWidth="1"/>
    <col min="8195" max="8195" width="11.6640625" customWidth="1"/>
    <col min="8197" max="8197" width="11.33203125" customWidth="1"/>
    <col min="8198" max="8198" width="18.5546875" customWidth="1"/>
    <col min="8199" max="8199" width="20.33203125" customWidth="1"/>
    <col min="8200" max="8200" width="19" customWidth="1"/>
    <col min="8450" max="8450" width="11.88671875" customWidth="1"/>
    <col min="8451" max="8451" width="11.6640625" customWidth="1"/>
    <col min="8453" max="8453" width="11.33203125" customWidth="1"/>
    <col min="8454" max="8454" width="18.5546875" customWidth="1"/>
    <col min="8455" max="8455" width="20.33203125" customWidth="1"/>
    <col min="8456" max="8456" width="19" customWidth="1"/>
    <col min="8706" max="8706" width="11.88671875" customWidth="1"/>
    <col min="8707" max="8707" width="11.6640625" customWidth="1"/>
    <col min="8709" max="8709" width="11.33203125" customWidth="1"/>
    <col min="8710" max="8710" width="18.5546875" customWidth="1"/>
    <col min="8711" max="8711" width="20.33203125" customWidth="1"/>
    <col min="8712" max="8712" width="19" customWidth="1"/>
    <col min="8962" max="8962" width="11.88671875" customWidth="1"/>
    <col min="8963" max="8963" width="11.6640625" customWidth="1"/>
    <col min="8965" max="8965" width="11.33203125" customWidth="1"/>
    <col min="8966" max="8966" width="18.5546875" customWidth="1"/>
    <col min="8967" max="8967" width="20.33203125" customWidth="1"/>
    <col min="8968" max="8968" width="19" customWidth="1"/>
    <col min="9218" max="9218" width="11.88671875" customWidth="1"/>
    <col min="9219" max="9219" width="11.6640625" customWidth="1"/>
    <col min="9221" max="9221" width="11.33203125" customWidth="1"/>
    <col min="9222" max="9222" width="18.5546875" customWidth="1"/>
    <col min="9223" max="9223" width="20.33203125" customWidth="1"/>
    <col min="9224" max="9224" width="19" customWidth="1"/>
    <col min="9474" max="9474" width="11.88671875" customWidth="1"/>
    <col min="9475" max="9475" width="11.6640625" customWidth="1"/>
    <col min="9477" max="9477" width="11.33203125" customWidth="1"/>
    <col min="9478" max="9478" width="18.5546875" customWidth="1"/>
    <col min="9479" max="9479" width="20.33203125" customWidth="1"/>
    <col min="9480" max="9480" width="19" customWidth="1"/>
    <col min="9730" max="9730" width="11.88671875" customWidth="1"/>
    <col min="9731" max="9731" width="11.6640625" customWidth="1"/>
    <col min="9733" max="9733" width="11.33203125" customWidth="1"/>
    <col min="9734" max="9734" width="18.5546875" customWidth="1"/>
    <col min="9735" max="9735" width="20.33203125" customWidth="1"/>
    <col min="9736" max="9736" width="19" customWidth="1"/>
    <col min="9986" max="9986" width="11.88671875" customWidth="1"/>
    <col min="9987" max="9987" width="11.6640625" customWidth="1"/>
    <col min="9989" max="9989" width="11.33203125" customWidth="1"/>
    <col min="9990" max="9990" width="18.5546875" customWidth="1"/>
    <col min="9991" max="9991" width="20.33203125" customWidth="1"/>
    <col min="9992" max="9992" width="19" customWidth="1"/>
    <col min="10242" max="10242" width="11.88671875" customWidth="1"/>
    <col min="10243" max="10243" width="11.6640625" customWidth="1"/>
    <col min="10245" max="10245" width="11.33203125" customWidth="1"/>
    <col min="10246" max="10246" width="18.5546875" customWidth="1"/>
    <col min="10247" max="10247" width="20.33203125" customWidth="1"/>
    <col min="10248" max="10248" width="19" customWidth="1"/>
    <col min="10498" max="10498" width="11.88671875" customWidth="1"/>
    <col min="10499" max="10499" width="11.6640625" customWidth="1"/>
    <col min="10501" max="10501" width="11.33203125" customWidth="1"/>
    <col min="10502" max="10502" width="18.5546875" customWidth="1"/>
    <col min="10503" max="10503" width="20.33203125" customWidth="1"/>
    <col min="10504" max="10504" width="19" customWidth="1"/>
    <col min="10754" max="10754" width="11.88671875" customWidth="1"/>
    <col min="10755" max="10755" width="11.6640625" customWidth="1"/>
    <col min="10757" max="10757" width="11.33203125" customWidth="1"/>
    <col min="10758" max="10758" width="18.5546875" customWidth="1"/>
    <col min="10759" max="10759" width="20.33203125" customWidth="1"/>
    <col min="10760" max="10760" width="19" customWidth="1"/>
    <col min="11010" max="11010" width="11.88671875" customWidth="1"/>
    <col min="11011" max="11011" width="11.6640625" customWidth="1"/>
    <col min="11013" max="11013" width="11.33203125" customWidth="1"/>
    <col min="11014" max="11014" width="18.5546875" customWidth="1"/>
    <col min="11015" max="11015" width="20.33203125" customWidth="1"/>
    <col min="11016" max="11016" width="19" customWidth="1"/>
    <col min="11266" max="11266" width="11.88671875" customWidth="1"/>
    <col min="11267" max="11267" width="11.6640625" customWidth="1"/>
    <col min="11269" max="11269" width="11.33203125" customWidth="1"/>
    <col min="11270" max="11270" width="18.5546875" customWidth="1"/>
    <col min="11271" max="11271" width="20.33203125" customWidth="1"/>
    <col min="11272" max="11272" width="19" customWidth="1"/>
    <col min="11522" max="11522" width="11.88671875" customWidth="1"/>
    <col min="11523" max="11523" width="11.6640625" customWidth="1"/>
    <col min="11525" max="11525" width="11.33203125" customWidth="1"/>
    <col min="11526" max="11526" width="18.5546875" customWidth="1"/>
    <col min="11527" max="11527" width="20.33203125" customWidth="1"/>
    <col min="11528" max="11528" width="19" customWidth="1"/>
    <col min="11778" max="11778" width="11.88671875" customWidth="1"/>
    <col min="11779" max="11779" width="11.6640625" customWidth="1"/>
    <col min="11781" max="11781" width="11.33203125" customWidth="1"/>
    <col min="11782" max="11782" width="18.5546875" customWidth="1"/>
    <col min="11783" max="11783" width="20.33203125" customWidth="1"/>
    <col min="11784" max="11784" width="19" customWidth="1"/>
    <col min="12034" max="12034" width="11.88671875" customWidth="1"/>
    <col min="12035" max="12035" width="11.6640625" customWidth="1"/>
    <col min="12037" max="12037" width="11.33203125" customWidth="1"/>
    <col min="12038" max="12038" width="18.5546875" customWidth="1"/>
    <col min="12039" max="12039" width="20.33203125" customWidth="1"/>
    <col min="12040" max="12040" width="19" customWidth="1"/>
    <col min="12290" max="12290" width="11.88671875" customWidth="1"/>
    <col min="12291" max="12291" width="11.6640625" customWidth="1"/>
    <col min="12293" max="12293" width="11.33203125" customWidth="1"/>
    <col min="12294" max="12294" width="18.5546875" customWidth="1"/>
    <col min="12295" max="12295" width="20.33203125" customWidth="1"/>
    <col min="12296" max="12296" width="19" customWidth="1"/>
    <col min="12546" max="12546" width="11.88671875" customWidth="1"/>
    <col min="12547" max="12547" width="11.6640625" customWidth="1"/>
    <col min="12549" max="12549" width="11.33203125" customWidth="1"/>
    <col min="12550" max="12550" width="18.5546875" customWidth="1"/>
    <col min="12551" max="12551" width="20.33203125" customWidth="1"/>
    <col min="12552" max="12552" width="19" customWidth="1"/>
    <col min="12802" max="12802" width="11.88671875" customWidth="1"/>
    <col min="12803" max="12803" width="11.6640625" customWidth="1"/>
    <col min="12805" max="12805" width="11.33203125" customWidth="1"/>
    <col min="12806" max="12806" width="18.5546875" customWidth="1"/>
    <col min="12807" max="12807" width="20.33203125" customWidth="1"/>
    <col min="12808" max="12808" width="19" customWidth="1"/>
    <col min="13058" max="13058" width="11.88671875" customWidth="1"/>
    <col min="13059" max="13059" width="11.6640625" customWidth="1"/>
    <col min="13061" max="13061" width="11.33203125" customWidth="1"/>
    <col min="13062" max="13062" width="18.5546875" customWidth="1"/>
    <col min="13063" max="13063" width="20.33203125" customWidth="1"/>
    <col min="13064" max="13064" width="19" customWidth="1"/>
    <col min="13314" max="13314" width="11.88671875" customWidth="1"/>
    <col min="13315" max="13315" width="11.6640625" customWidth="1"/>
    <col min="13317" max="13317" width="11.33203125" customWidth="1"/>
    <col min="13318" max="13318" width="18.5546875" customWidth="1"/>
    <col min="13319" max="13319" width="20.33203125" customWidth="1"/>
    <col min="13320" max="13320" width="19" customWidth="1"/>
    <col min="13570" max="13570" width="11.88671875" customWidth="1"/>
    <col min="13571" max="13571" width="11.6640625" customWidth="1"/>
    <col min="13573" max="13573" width="11.33203125" customWidth="1"/>
    <col min="13574" max="13574" width="18.5546875" customWidth="1"/>
    <col min="13575" max="13575" width="20.33203125" customWidth="1"/>
    <col min="13576" max="13576" width="19" customWidth="1"/>
    <col min="13826" max="13826" width="11.88671875" customWidth="1"/>
    <col min="13827" max="13827" width="11.6640625" customWidth="1"/>
    <col min="13829" max="13829" width="11.33203125" customWidth="1"/>
    <col min="13830" max="13830" width="18.5546875" customWidth="1"/>
    <col min="13831" max="13831" width="20.33203125" customWidth="1"/>
    <col min="13832" max="13832" width="19" customWidth="1"/>
    <col min="14082" max="14082" width="11.88671875" customWidth="1"/>
    <col min="14083" max="14083" width="11.6640625" customWidth="1"/>
    <col min="14085" max="14085" width="11.33203125" customWidth="1"/>
    <col min="14086" max="14086" width="18.5546875" customWidth="1"/>
    <col min="14087" max="14087" width="20.33203125" customWidth="1"/>
    <col min="14088" max="14088" width="19" customWidth="1"/>
    <col min="14338" max="14338" width="11.88671875" customWidth="1"/>
    <col min="14339" max="14339" width="11.6640625" customWidth="1"/>
    <col min="14341" max="14341" width="11.33203125" customWidth="1"/>
    <col min="14342" max="14342" width="18.5546875" customWidth="1"/>
    <col min="14343" max="14343" width="20.33203125" customWidth="1"/>
    <col min="14344" max="14344" width="19" customWidth="1"/>
    <col min="14594" max="14594" width="11.88671875" customWidth="1"/>
    <col min="14595" max="14595" width="11.6640625" customWidth="1"/>
    <col min="14597" max="14597" width="11.33203125" customWidth="1"/>
    <col min="14598" max="14598" width="18.5546875" customWidth="1"/>
    <col min="14599" max="14599" width="20.33203125" customWidth="1"/>
    <col min="14600" max="14600" width="19" customWidth="1"/>
    <col min="14850" max="14850" width="11.88671875" customWidth="1"/>
    <col min="14851" max="14851" width="11.6640625" customWidth="1"/>
    <col min="14853" max="14853" width="11.33203125" customWidth="1"/>
    <col min="14854" max="14854" width="18.5546875" customWidth="1"/>
    <col min="14855" max="14855" width="20.33203125" customWidth="1"/>
    <col min="14856" max="14856" width="19" customWidth="1"/>
    <col min="15106" max="15106" width="11.88671875" customWidth="1"/>
    <col min="15107" max="15107" width="11.6640625" customWidth="1"/>
    <col min="15109" max="15109" width="11.33203125" customWidth="1"/>
    <col min="15110" max="15110" width="18.5546875" customWidth="1"/>
    <col min="15111" max="15111" width="20.33203125" customWidth="1"/>
    <col min="15112" max="15112" width="19" customWidth="1"/>
    <col min="15362" max="15362" width="11.88671875" customWidth="1"/>
    <col min="15363" max="15363" width="11.6640625" customWidth="1"/>
    <col min="15365" max="15365" width="11.33203125" customWidth="1"/>
    <col min="15366" max="15366" width="18.5546875" customWidth="1"/>
    <col min="15367" max="15367" width="20.33203125" customWidth="1"/>
    <col min="15368" max="15368" width="19" customWidth="1"/>
    <col min="15618" max="15618" width="11.88671875" customWidth="1"/>
    <col min="15619" max="15619" width="11.6640625" customWidth="1"/>
    <col min="15621" max="15621" width="11.33203125" customWidth="1"/>
    <col min="15622" max="15622" width="18.5546875" customWidth="1"/>
    <col min="15623" max="15623" width="20.33203125" customWidth="1"/>
    <col min="15624" max="15624" width="19" customWidth="1"/>
    <col min="15874" max="15874" width="11.88671875" customWidth="1"/>
    <col min="15875" max="15875" width="11.6640625" customWidth="1"/>
    <col min="15877" max="15877" width="11.33203125" customWidth="1"/>
    <col min="15878" max="15878" width="18.5546875" customWidth="1"/>
    <col min="15879" max="15879" width="20.33203125" customWidth="1"/>
    <col min="15880" max="15880" width="19" customWidth="1"/>
    <col min="16130" max="16130" width="11.88671875" customWidth="1"/>
    <col min="16131" max="16131" width="11.6640625" customWidth="1"/>
    <col min="16133" max="16133" width="11.33203125" customWidth="1"/>
    <col min="16134" max="16134" width="18.5546875" customWidth="1"/>
    <col min="16135" max="16135" width="20.33203125" customWidth="1"/>
    <col min="16136" max="16136" width="19" customWidth="1"/>
  </cols>
  <sheetData>
    <row r="1" spans="1:8" ht="15.6">
      <c r="A1" s="26" t="s">
        <v>3488</v>
      </c>
      <c r="B1" s="26"/>
      <c r="C1" s="26"/>
      <c r="D1" s="26"/>
      <c r="E1" s="26"/>
      <c r="F1" s="26"/>
      <c r="G1" s="26"/>
    </row>
    <row r="2" spans="1:8" ht="15.6">
      <c r="A2" s="26"/>
      <c r="B2" s="26"/>
      <c r="C2" s="26"/>
      <c r="D2" s="26"/>
      <c r="E2" s="26"/>
      <c r="F2" s="26"/>
      <c r="G2" s="26"/>
    </row>
    <row r="3" spans="1:8" ht="15.6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6">
      <c r="A8" s="26" t="s">
        <v>3489</v>
      </c>
      <c r="B8" s="26"/>
    </row>
    <row r="9" spans="1:8" ht="1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4.4"/>
  <cols>
    <col min="1" max="1" width="15.88671875" style="203" customWidth="1"/>
    <col min="2" max="2" width="113.554687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6.4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6.4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6.4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6.4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6.4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6.4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6.4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6.4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6.4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6.4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6.4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6.4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6.4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6.4">
      <c r="A301" s="246" t="s">
        <v>1262</v>
      </c>
      <c r="B301" s="245" t="s">
        <v>1263</v>
      </c>
    </row>
    <row r="302" spans="1:2" s="203" customFormat="1" ht="26.4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6.4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6.4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workbookViewId="0">
      <selection activeCell="B28" sqref="B28"/>
    </sheetView>
  </sheetViews>
  <sheetFormatPr defaultRowHeight="14.4"/>
  <cols>
    <col min="1" max="1" width="22.554687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mfabris</cp:lastModifiedBy>
  <cp:lastPrinted>2020-10-07T13:13:47Z</cp:lastPrinted>
  <dcterms:created xsi:type="dcterms:W3CDTF">2018-09-10T07:36:17Z</dcterms:created>
  <dcterms:modified xsi:type="dcterms:W3CDTF">2022-10-05T03:37:02Z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